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" yWindow="0" windowWidth="24240" windowHeight="13740" tabRatio="500" activeTab="1"/>
  </bookViews>
  <sheets>
    <sheet name="Comparativo de Rentabilidades 7" sheetId="1" r:id="rId1"/>
    <sheet name="Comparativo de Rentabilidad 725" sheetId="2" r:id="rId2"/>
  </sheets>
  <definedNames>
    <definedName name="solver_adj" localSheetId="1" hidden="1">'Comparativo de Rentabilidad 725'!$C$5</definedName>
    <definedName name="solver_adj" localSheetId="0" hidden="1">'Comparativo de Rentabilidades 7'!$C$5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2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'Comparativo de Rentabilidad 725'!$C$5</definedName>
    <definedName name="solver_lhs1" localSheetId="0" hidden="1">'Comparativo de Rentabilidades 7'!$C$5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'Comparativo de Rentabilidad 725'!$C$18</definedName>
    <definedName name="solver_opt" localSheetId="0" hidden="1">'Comparativo de Rentabilidades 7'!$C$18</definedName>
    <definedName name="solver_pre" localSheetId="1" hidden="1">0.000001</definedName>
    <definedName name="solver_pre" localSheetId="0" hidden="1">0.000001</definedName>
    <definedName name="solver_rbv" localSheetId="1" hidden="1">2</definedName>
    <definedName name="solver_rbv" localSheetId="0" hidden="1">2</definedName>
    <definedName name="solver_rel1" localSheetId="1" hidden="1">3</definedName>
    <definedName name="solver_rel1" localSheetId="0" hidden="1">3</definedName>
    <definedName name="solver_rhs1" localSheetId="1" hidden="1">0%</definedName>
    <definedName name="solver_rhs1" localSheetId="0" hidden="1">0%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3</definedName>
    <definedName name="solver_typ" localSheetId="0" hidden="1">3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0" i="2" l="1"/>
  <c r="O58" i="2"/>
  <c r="K60" i="2"/>
  <c r="K58" i="2"/>
  <c r="G60" i="2"/>
  <c r="G58" i="2"/>
  <c r="C60" i="2"/>
  <c r="C58" i="2"/>
  <c r="C51" i="2"/>
  <c r="C49" i="2"/>
  <c r="G51" i="2"/>
  <c r="G49" i="2"/>
  <c r="K51" i="2"/>
  <c r="K49" i="2"/>
  <c r="O51" i="2"/>
  <c r="O49" i="2"/>
  <c r="O42" i="2"/>
  <c r="O40" i="2"/>
  <c r="K42" i="2"/>
  <c r="K40" i="2"/>
  <c r="G42" i="2"/>
  <c r="G40" i="2"/>
  <c r="C42" i="2"/>
  <c r="C40" i="2"/>
  <c r="C6" i="2"/>
  <c r="G61" i="2" s="1"/>
  <c r="G62" i="2" s="1"/>
  <c r="G63" i="2" s="1"/>
  <c r="C32" i="2"/>
  <c r="C33" i="2"/>
  <c r="C24" i="2"/>
  <c r="C25" i="2"/>
  <c r="C26" i="2" s="1"/>
  <c r="C27" i="2" s="1"/>
  <c r="C12" i="2"/>
  <c r="C13" i="2"/>
  <c r="C11" i="2"/>
  <c r="C6" i="1"/>
  <c r="C42" i="1"/>
  <c r="C61" i="1" s="1"/>
  <c r="C40" i="1"/>
  <c r="C43" i="1" s="1"/>
  <c r="O60" i="1"/>
  <c r="K60" i="1"/>
  <c r="G60" i="1"/>
  <c r="C60" i="1"/>
  <c r="O58" i="1"/>
  <c r="K58" i="1"/>
  <c r="G58" i="1"/>
  <c r="C58" i="1"/>
  <c r="O52" i="1"/>
  <c r="O51" i="1"/>
  <c r="K51" i="1"/>
  <c r="G51" i="1"/>
  <c r="O49" i="1"/>
  <c r="K49" i="1"/>
  <c r="G49" i="1"/>
  <c r="C52" i="1"/>
  <c r="C51" i="1"/>
  <c r="C49" i="1"/>
  <c r="O43" i="1"/>
  <c r="O42" i="1"/>
  <c r="O40" i="1"/>
  <c r="K42" i="1"/>
  <c r="K40" i="1"/>
  <c r="G42" i="1"/>
  <c r="G40" i="1"/>
  <c r="C24" i="1"/>
  <c r="C25" i="1"/>
  <c r="C30" i="1"/>
  <c r="C35" i="1" s="1"/>
  <c r="C36" i="1" s="1"/>
  <c r="C33" i="1"/>
  <c r="C32" i="1"/>
  <c r="C16" i="1"/>
  <c r="C19" i="1" s="1"/>
  <c r="C20" i="1" s="1"/>
  <c r="C18" i="1"/>
  <c r="C12" i="1"/>
  <c r="C13" i="1" s="1"/>
  <c r="C26" i="1"/>
  <c r="C27" i="1"/>
  <c r="C11" i="1"/>
  <c r="O44" i="1" l="1"/>
  <c r="G62" i="1"/>
  <c r="C44" i="1"/>
  <c r="C62" i="1"/>
  <c r="O53" i="1"/>
  <c r="G44" i="1"/>
  <c r="O62" i="1"/>
  <c r="K53" i="1"/>
  <c r="C53" i="1"/>
  <c r="G53" i="1"/>
  <c r="K62" i="1"/>
  <c r="K44" i="1"/>
  <c r="C34" i="1"/>
  <c r="C16" i="2"/>
  <c r="C43" i="2"/>
  <c r="C44" i="2" s="1"/>
  <c r="C45" i="2" s="1"/>
  <c r="K43" i="2"/>
  <c r="K44" i="2" s="1"/>
  <c r="K45" i="2" s="1"/>
  <c r="G52" i="2"/>
  <c r="G53" i="2" s="1"/>
  <c r="G54" i="2" s="1"/>
  <c r="K61" i="2"/>
  <c r="K62" i="2" s="1"/>
  <c r="K63" i="2" s="1"/>
  <c r="K61" i="1"/>
  <c r="G43" i="1"/>
  <c r="G52" i="1"/>
  <c r="O61" i="1"/>
  <c r="K43" i="1"/>
  <c r="K52" i="1"/>
  <c r="O43" i="2"/>
  <c r="O44" i="2" s="1"/>
  <c r="O45" i="2" s="1"/>
  <c r="C52" i="2"/>
  <c r="C53" i="2" s="1"/>
  <c r="C54" i="2" s="1"/>
  <c r="O61" i="2"/>
  <c r="O62" i="2" s="1"/>
  <c r="O63" i="2" s="1"/>
  <c r="G61" i="1"/>
  <c r="C30" i="2"/>
  <c r="O52" i="2"/>
  <c r="O53" i="2" s="1"/>
  <c r="O54" i="2" s="1"/>
  <c r="C61" i="2"/>
  <c r="C62" i="2" s="1"/>
  <c r="C63" i="2" s="1"/>
  <c r="G43" i="2"/>
  <c r="G44" i="2" s="1"/>
  <c r="G45" i="2" s="1"/>
  <c r="K52" i="2"/>
  <c r="K53" i="2" s="1"/>
  <c r="K54" i="2" s="1"/>
  <c r="K45" i="1" l="1"/>
  <c r="G63" i="1"/>
  <c r="G54" i="1"/>
  <c r="C63" i="1"/>
  <c r="C54" i="1"/>
  <c r="O63" i="1"/>
  <c r="O54" i="1"/>
  <c r="O45" i="1"/>
  <c r="K63" i="1"/>
  <c r="K54" i="1"/>
  <c r="G45" i="1"/>
  <c r="C45" i="1"/>
  <c r="C19" i="2"/>
  <c r="C20" i="2" s="1"/>
  <c r="C18" i="2"/>
  <c r="C35" i="2"/>
  <c r="C36" i="2" s="1"/>
  <c r="C34" i="2"/>
</calcChain>
</file>

<file path=xl/sharedStrings.xml><?xml version="1.0" encoding="utf-8"?>
<sst xmlns="http://schemas.openxmlformats.org/spreadsheetml/2006/main" count="255" uniqueCount="24">
  <si>
    <t>Comparativo de Rentabilidades</t>
  </si>
  <si>
    <t>Tempo de Investimento (em meses):</t>
  </si>
  <si>
    <t>Montante a ser Investido:</t>
  </si>
  <si>
    <t>Rentabilidade ao mês:</t>
  </si>
  <si>
    <t>TR mensal (média):</t>
  </si>
  <si>
    <t>Rendimento (em %):</t>
  </si>
  <si>
    <t>Rendimento (em R$):</t>
  </si>
  <si>
    <t>Alíquota de IR:</t>
  </si>
  <si>
    <t>Rentabilidade Mensal:</t>
  </si>
  <si>
    <t>Taxa de Negociação (uma vez):</t>
  </si>
  <si>
    <t>CDB</t>
  </si>
  <si>
    <t>Tesouro Direto</t>
  </si>
  <si>
    <t>Patrimônio Total (em R$):</t>
  </si>
  <si>
    <t>Fundos de Renda Fixa</t>
  </si>
  <si>
    <t>Rentabilidade Mensal (como % do CDI):</t>
  </si>
  <si>
    <t>Taxa de Administração (% a.a):</t>
  </si>
  <si>
    <t>Taxa de Administração (% ao mês):</t>
  </si>
  <si>
    <t>Selic (% a.a):</t>
  </si>
  <si>
    <t>Selic Mensal (aprox = CDI):</t>
  </si>
  <si>
    <t>Poupança Anterior</t>
  </si>
  <si>
    <t>Taxa de Custódia (ao mês):</t>
  </si>
  <si>
    <t>Poupança 0,5% + TR ou 70%SELIC + TR</t>
  </si>
  <si>
    <t>COMPARE A RENTABILIDADE DA POUPANÇA E DE OUTROS INVESTIMENTOS</t>
  </si>
  <si>
    <t>Fonte: Samy Dana, economista e professor da FGV-SP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</si>
</sst>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&quot;* #,##0.00_);_(&quot;R$&quot;* \(#,##0.00\);_(&quot;R$&quot;* &quot;-&quot;??_);_(@_)"/>
    <numFmt numFmtId="165" formatCode="0.0%"/>
    <numFmt numFmtId="166" formatCode="0.00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0" fillId="0" borderId="0" xfId="0" applyNumberFormat="1"/>
    <xf numFmtId="10" fontId="0" fillId="0" borderId="0" xfId="0" applyNumberFormat="1" applyAlignment="1">
      <alignment horizontal="center"/>
    </xf>
    <xf numFmtId="10" fontId="2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0" xfId="2" applyNumberFormat="1" applyFont="1" applyAlignment="1">
      <alignment horizontal="center"/>
    </xf>
    <xf numFmtId="10" fontId="2" fillId="0" borderId="0" xfId="2" applyNumberFormat="1" applyFont="1"/>
    <xf numFmtId="10" fontId="0" fillId="0" borderId="0" xfId="0" applyNumberFormat="1"/>
    <xf numFmtId="166" fontId="0" fillId="0" borderId="0" xfId="2" applyNumberFormat="1" applyFont="1" applyAlignment="1">
      <alignment horizontal="center"/>
    </xf>
    <xf numFmtId="166" fontId="0" fillId="0" borderId="0" xfId="2" applyNumberFormat="1" applyFont="1"/>
    <xf numFmtId="0" fontId="0" fillId="0" borderId="0" xfId="0" applyAlignment="1">
      <alignment horizontal="center"/>
    </xf>
    <xf numFmtId="0" fontId="0" fillId="2" borderId="0" xfId="0" applyFill="1"/>
    <xf numFmtId="10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4" fontId="0" fillId="2" borderId="0" xfId="0" applyNumberFormat="1" applyFill="1"/>
    <xf numFmtId="0" fontId="0" fillId="0" borderId="0" xfId="0" applyAlignment="1">
      <alignment horizontal="center"/>
    </xf>
    <xf numFmtId="10" fontId="2" fillId="0" borderId="0" xfId="2" applyNumberFormat="1" applyFont="1" applyAlignment="1">
      <alignment horizontal="center"/>
    </xf>
    <xf numFmtId="9" fontId="0" fillId="0" borderId="0" xfId="0" applyNumberFormat="1"/>
    <xf numFmtId="10" fontId="0" fillId="2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0" fontId="2" fillId="0" borderId="0" xfId="2" applyNumberFormat="1" applyFont="1" applyAlignment="1">
      <alignment horizontal="center"/>
    </xf>
  </cellXfs>
  <cellStyles count="33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de Rentabilidades 7'!$A$8</c:f>
              <c:strCache>
                <c:ptCount val="1"/>
                <c:pt idx="0">
                  <c:v>Poupança Anterior</c:v>
                </c:pt>
              </c:strCache>
            </c:strRef>
          </c:tx>
          <c:invertIfNegative val="0"/>
          <c:cat>
            <c:strRef>
              <c:f>'Comparativo de Rentabilidades 7'!$A$8</c:f>
              <c:strCache>
                <c:ptCount val="1"/>
                <c:pt idx="0">
                  <c:v>Poupança Anterior</c:v>
                </c:pt>
              </c:strCache>
            </c:strRef>
          </c:cat>
          <c:val>
            <c:numRef>
              <c:f>'Comparativo de Rentabilidades 7'!$C$11</c:f>
              <c:numCache>
                <c:formatCode>0.00%</c:formatCode>
                <c:ptCount val="1"/>
                <c:pt idx="0">
                  <c:v>6.4215938714555998E-2</c:v>
                </c:pt>
              </c:numCache>
            </c:numRef>
          </c:val>
        </c:ser>
        <c:ser>
          <c:idx val="1"/>
          <c:order val="1"/>
          <c:tx>
            <c:strRef>
              <c:f>'Comparativo de Rentabilidades 7'!$A$22</c:f>
              <c:strCache>
                <c:ptCount val="1"/>
                <c:pt idx="0">
                  <c:v>CDB</c:v>
                </c:pt>
              </c:strCache>
            </c:strRef>
          </c:tx>
          <c:invertIfNegative val="0"/>
          <c:cat>
            <c:strRef>
              <c:f>'Comparativo de Rentabilidades 7'!$A$8</c:f>
              <c:strCache>
                <c:ptCount val="1"/>
                <c:pt idx="0">
                  <c:v>Poupança Anterior</c:v>
                </c:pt>
              </c:strCache>
            </c:strRef>
          </c:cat>
          <c:val>
            <c:numRef>
              <c:f>'Comparativo de Rentabilidades 7'!$C$25</c:f>
              <c:numCache>
                <c:formatCode>0.00%</c:formatCode>
                <c:ptCount val="1"/>
                <c:pt idx="0">
                  <c:v>5.0242541610472286E-2</c:v>
                </c:pt>
              </c:numCache>
            </c:numRef>
          </c:val>
        </c:ser>
        <c:ser>
          <c:idx val="2"/>
          <c:order val="2"/>
          <c:tx>
            <c:strRef>
              <c:f>'Comparativo de Rentabilidades 7'!$A$29</c:f>
              <c:strCache>
                <c:ptCount val="1"/>
                <c:pt idx="0">
                  <c:v>Tesouro Direto</c:v>
                </c:pt>
              </c:strCache>
            </c:strRef>
          </c:tx>
          <c:invertIfNegative val="0"/>
          <c:cat>
            <c:strRef>
              <c:f>'Comparativo de Rentabilidades 7'!$A$8</c:f>
              <c:strCache>
                <c:ptCount val="1"/>
                <c:pt idx="0">
                  <c:v>Poupança Anterior</c:v>
                </c:pt>
              </c:strCache>
            </c:strRef>
          </c:cat>
          <c:val>
            <c:numRef>
              <c:f>'Comparativo de Rentabilidades 7'!$C$34</c:f>
              <c:numCache>
                <c:formatCode>0.00%</c:formatCode>
                <c:ptCount val="1"/>
                <c:pt idx="0">
                  <c:v>5.2649926724629564E-2</c:v>
                </c:pt>
              </c:numCache>
            </c:numRef>
          </c:val>
        </c:ser>
        <c:ser>
          <c:idx val="3"/>
          <c:order val="3"/>
          <c:tx>
            <c:strRef>
              <c:f>'Comparativo de Rentabilidades 7'!$A$38:$C$38</c:f>
              <c:strCache>
                <c:ptCount val="1"/>
                <c:pt idx="0">
                  <c:v>Fundos de Renda Fixa</c:v>
                </c:pt>
              </c:strCache>
            </c:strRef>
          </c:tx>
          <c:invertIfNegative val="0"/>
          <c:val>
            <c:numRef>
              <c:f>'Comparativo de Rentabilidades 7'!$C$43</c:f>
              <c:numCache>
                <c:formatCode>0.00%</c:formatCode>
                <c:ptCount val="1"/>
                <c:pt idx="0">
                  <c:v>5.1990820589907831E-2</c:v>
                </c:pt>
              </c:numCache>
            </c:numRef>
          </c:val>
        </c:ser>
        <c:ser>
          <c:idx val="4"/>
          <c:order val="4"/>
          <c:tx>
            <c:strRef>
              <c:f>'Comparativo de Rentabilidades 7'!$A$15:$C$15</c:f>
              <c:strCache>
                <c:ptCount val="1"/>
                <c:pt idx="0">
                  <c:v>Poupança 0,5% + TR ou 70%SELIC + TR</c:v>
                </c:pt>
              </c:strCache>
            </c:strRef>
          </c:tx>
          <c:invertIfNegative val="0"/>
          <c:val>
            <c:numRef>
              <c:f>'Comparativo de Rentabilidades 7'!$C$18</c:f>
              <c:numCache>
                <c:formatCode>0.00%</c:formatCode>
                <c:ptCount val="1"/>
                <c:pt idx="0">
                  <c:v>5.1051802031876203E-2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5"/>
        <c:overlap val="-33"/>
        <c:axId val="88732416"/>
        <c:axId val="88740992"/>
      </c:barChart>
      <c:catAx>
        <c:axId val="88732416"/>
        <c:scaling>
          <c:orientation val="minMax"/>
        </c:scaling>
        <c:delete val="0"/>
        <c:axPos val="b"/>
        <c:majorTickMark val="none"/>
        <c:minorTickMark val="none"/>
        <c:tickLblPos val="none"/>
        <c:crossAx val="88740992"/>
        <c:crosses val="autoZero"/>
        <c:auto val="1"/>
        <c:lblAlgn val="ctr"/>
        <c:lblOffset val="100"/>
        <c:noMultiLvlLbl val="0"/>
      </c:catAx>
      <c:valAx>
        <c:axId val="88740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Rentabilidade no Período de</a:t>
                </a:r>
                <a:r>
                  <a:rPr lang="en-US" sz="1100" baseline="0"/>
                  <a:t> Investimento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88732416"/>
        <c:crossesAt val="-1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de Rentabilidad 725'!$A$8</c:f>
              <c:strCache>
                <c:ptCount val="1"/>
                <c:pt idx="0">
                  <c:v>Poupança Anterior</c:v>
                </c:pt>
              </c:strCache>
            </c:strRef>
          </c:tx>
          <c:invertIfNegative val="0"/>
          <c:cat>
            <c:strRef>
              <c:f>'Comparativo de Rentabilidad 725'!$A$8</c:f>
              <c:strCache>
                <c:ptCount val="1"/>
                <c:pt idx="0">
                  <c:v>Poupança Anterior</c:v>
                </c:pt>
              </c:strCache>
            </c:strRef>
          </c:cat>
          <c:val>
            <c:numRef>
              <c:f>'Comparativo de Rentabilidad 725'!$C$11</c:f>
              <c:numCache>
                <c:formatCode>0.00%</c:formatCode>
                <c:ptCount val="1"/>
                <c:pt idx="0">
                  <c:v>6.4215938714555998E-2</c:v>
                </c:pt>
              </c:numCache>
            </c:numRef>
          </c:val>
        </c:ser>
        <c:ser>
          <c:idx val="1"/>
          <c:order val="1"/>
          <c:tx>
            <c:strRef>
              <c:f>'Comparativo de Rentabilidad 725'!$A$22</c:f>
              <c:strCache>
                <c:ptCount val="1"/>
                <c:pt idx="0">
                  <c:v>CDB</c:v>
                </c:pt>
              </c:strCache>
            </c:strRef>
          </c:tx>
          <c:invertIfNegative val="0"/>
          <c:cat>
            <c:strRef>
              <c:f>'Comparativo de Rentabilidad 725'!$A$8</c:f>
              <c:strCache>
                <c:ptCount val="1"/>
                <c:pt idx="0">
                  <c:v>Poupança Anterior</c:v>
                </c:pt>
              </c:strCache>
            </c:strRef>
          </c:cat>
          <c:val>
            <c:numRef>
              <c:f>'Comparativo de Rentabilidad 725'!$C$25</c:f>
              <c:numCache>
                <c:formatCode>0.00%</c:formatCode>
                <c:ptCount val="1"/>
                <c:pt idx="0">
                  <c:v>5.2031250162668741E-2</c:v>
                </c:pt>
              </c:numCache>
            </c:numRef>
          </c:val>
        </c:ser>
        <c:ser>
          <c:idx val="2"/>
          <c:order val="2"/>
          <c:tx>
            <c:strRef>
              <c:f>'Comparativo de Rentabilidad 725'!$A$29</c:f>
              <c:strCache>
                <c:ptCount val="1"/>
                <c:pt idx="0">
                  <c:v>Tesouro Direto</c:v>
                </c:pt>
              </c:strCache>
            </c:strRef>
          </c:tx>
          <c:invertIfNegative val="0"/>
          <c:cat>
            <c:strRef>
              <c:f>'Comparativo de Rentabilidad 725'!$A$8</c:f>
              <c:strCache>
                <c:ptCount val="1"/>
                <c:pt idx="0">
                  <c:v>Poupança Anterior</c:v>
                </c:pt>
              </c:strCache>
            </c:strRef>
          </c:cat>
          <c:val>
            <c:numRef>
              <c:f>'Comparativo de Rentabilidad 725'!$C$34</c:f>
              <c:numCache>
                <c:formatCode>0.00%</c:formatCode>
                <c:ptCount val="1"/>
                <c:pt idx="0">
                  <c:v>5.4644464971085153E-2</c:v>
                </c:pt>
              </c:numCache>
            </c:numRef>
          </c:val>
        </c:ser>
        <c:ser>
          <c:idx val="3"/>
          <c:order val="3"/>
          <c:tx>
            <c:strRef>
              <c:f>'Comparativo de Rentabilidad 725'!$A$38:$C$38</c:f>
              <c:strCache>
                <c:ptCount val="1"/>
                <c:pt idx="0">
                  <c:v>Fundos de Renda Fixa</c:v>
                </c:pt>
              </c:strCache>
            </c:strRef>
          </c:tx>
          <c:invertIfNegative val="0"/>
          <c:val>
            <c:numRef>
              <c:f>'Comparativo de Rentabilidad 725'!$C$43</c:f>
              <c:numCache>
                <c:formatCode>0.00%</c:formatCode>
                <c:ptCount val="1"/>
                <c:pt idx="0">
                  <c:v>5.3990820589908145E-2</c:v>
                </c:pt>
              </c:numCache>
            </c:numRef>
          </c:val>
        </c:ser>
        <c:ser>
          <c:idx val="4"/>
          <c:order val="4"/>
          <c:tx>
            <c:strRef>
              <c:f>'Comparativo de Rentabilidad 725'!$A$15:$C$15</c:f>
              <c:strCache>
                <c:ptCount val="1"/>
                <c:pt idx="0">
                  <c:v>Poupança 0,5% + TR ou 70%SELIC + TR</c:v>
                </c:pt>
              </c:strCache>
            </c:strRef>
          </c:tx>
          <c:invertIfNegative val="0"/>
          <c:val>
            <c:numRef>
              <c:f>'Comparativo de Rentabilidad 725'!$C$18</c:f>
              <c:numCache>
                <c:formatCode>0.00%</c:formatCode>
                <c:ptCount val="1"/>
                <c:pt idx="0">
                  <c:v>5.2772822815241538E-2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5"/>
        <c:overlap val="-33"/>
        <c:axId val="118556544"/>
        <c:axId val="119610752"/>
      </c:barChart>
      <c:catAx>
        <c:axId val="118556544"/>
        <c:scaling>
          <c:orientation val="minMax"/>
        </c:scaling>
        <c:delete val="0"/>
        <c:axPos val="b"/>
        <c:majorTickMark val="none"/>
        <c:minorTickMark val="none"/>
        <c:tickLblPos val="none"/>
        <c:crossAx val="119610752"/>
        <c:crosses val="autoZero"/>
        <c:auto val="1"/>
        <c:lblAlgn val="ctr"/>
        <c:lblOffset val="100"/>
        <c:noMultiLvlLbl val="0"/>
      </c:catAx>
      <c:valAx>
        <c:axId val="119610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Rentabilidade no Período de</a:t>
                </a:r>
                <a:r>
                  <a:rPr lang="en-US" sz="1100" baseline="0"/>
                  <a:t> Investimento</a:t>
                </a: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118556544"/>
        <c:crossesAt val="-1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177800</xdr:rowOff>
    </xdr:from>
    <xdr:to>
      <xdr:col>13</xdr:col>
      <xdr:colOff>50800</xdr:colOff>
      <xdr:row>27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177800</xdr:rowOff>
    </xdr:from>
    <xdr:to>
      <xdr:col>13</xdr:col>
      <xdr:colOff>50800</xdr:colOff>
      <xdr:row>27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/>
  </sheetViews>
  <sheetFormatPr defaultColWidth="11" defaultRowHeight="15.75" x14ac:dyDescent="0.25"/>
  <cols>
    <col min="1" max="1" width="21.5" customWidth="1"/>
    <col min="2" max="2" width="12.375" customWidth="1"/>
    <col min="3" max="3" width="14" bestFit="1" customWidth="1"/>
    <col min="4" max="4" width="12.125" bestFit="1" customWidth="1"/>
    <col min="5" max="5" width="15.625" bestFit="1" customWidth="1"/>
    <col min="6" max="6" width="15.875" bestFit="1" customWidth="1"/>
    <col min="7" max="7" width="13.5" bestFit="1" customWidth="1"/>
    <col min="8" max="8" width="8.125" bestFit="1" customWidth="1"/>
    <col min="9" max="11" width="9.125" bestFit="1" customWidth="1"/>
    <col min="12" max="14" width="13.375" bestFit="1" customWidth="1"/>
    <col min="15" max="15" width="13.625" bestFit="1" customWidth="1"/>
  </cols>
  <sheetData>
    <row r="1" spans="1:5" x14ac:dyDescent="0.25">
      <c r="A1" s="1" t="s">
        <v>0</v>
      </c>
      <c r="D1" s="26"/>
    </row>
    <row r="3" spans="1:5" x14ac:dyDescent="0.25">
      <c r="A3" s="31" t="s">
        <v>1</v>
      </c>
      <c r="B3" s="31"/>
      <c r="C3" s="20">
        <v>12</v>
      </c>
      <c r="D3" s="14"/>
    </row>
    <row r="4" spans="1:5" x14ac:dyDescent="0.25">
      <c r="A4" s="31" t="s">
        <v>2</v>
      </c>
      <c r="B4" s="31"/>
      <c r="C4" s="23">
        <v>10000</v>
      </c>
      <c r="D4" s="14"/>
    </row>
    <row r="5" spans="1:5" x14ac:dyDescent="0.25">
      <c r="A5" s="31" t="s">
        <v>17</v>
      </c>
      <c r="B5" s="31"/>
      <c r="C5" s="19">
        <v>7.0000000000000007E-2</v>
      </c>
      <c r="E5" s="6"/>
    </row>
    <row r="6" spans="1:5" x14ac:dyDescent="0.25">
      <c r="A6" s="33" t="s">
        <v>18</v>
      </c>
      <c r="B6" s="33"/>
      <c r="C6" s="5">
        <f>(1+$C$5)^(1/12)-1</f>
        <v>5.6541453874052738E-3</v>
      </c>
    </row>
    <row r="7" spans="1:5" x14ac:dyDescent="0.25">
      <c r="A7" s="4"/>
      <c r="B7" s="5"/>
      <c r="C7" s="6"/>
    </row>
    <row r="8" spans="1:5" x14ac:dyDescent="0.25">
      <c r="A8" s="29" t="s">
        <v>19</v>
      </c>
      <c r="B8" s="29"/>
      <c r="C8" s="29"/>
      <c r="D8" s="13"/>
      <c r="E8" s="8"/>
    </row>
    <row r="9" spans="1:5" x14ac:dyDescent="0.25">
      <c r="A9" s="32" t="s">
        <v>3</v>
      </c>
      <c r="B9" s="32"/>
      <c r="C9" s="3">
        <v>5.0000000000000001E-3</v>
      </c>
      <c r="D9" s="14"/>
      <c r="E9" s="14"/>
    </row>
    <row r="10" spans="1:5" x14ac:dyDescent="0.25">
      <c r="A10" s="30" t="s">
        <v>4</v>
      </c>
      <c r="B10" s="30"/>
      <c r="C10" s="19">
        <v>2.0000000000000001E-4</v>
      </c>
      <c r="E10" s="14"/>
    </row>
    <row r="11" spans="1:5" x14ac:dyDescent="0.25">
      <c r="A11" s="28" t="s">
        <v>5</v>
      </c>
      <c r="B11" s="28"/>
      <c r="C11" s="5">
        <f>(1+$C$10+$C$9)^$C$3-1</f>
        <v>6.4215938714555998E-2</v>
      </c>
      <c r="E11" s="14"/>
    </row>
    <row r="12" spans="1:5" x14ac:dyDescent="0.25">
      <c r="A12" s="28" t="s">
        <v>6</v>
      </c>
      <c r="B12" s="28"/>
      <c r="C12" s="7">
        <f>($C$4*((1+$C$10+$C$9)^$C$3))-$C$4</f>
        <v>642.15938714556069</v>
      </c>
      <c r="E12" s="14"/>
    </row>
    <row r="13" spans="1:5" x14ac:dyDescent="0.25">
      <c r="A13" s="28" t="s">
        <v>12</v>
      </c>
      <c r="B13" s="28"/>
      <c r="C13" s="7">
        <f>$C$12+$C$4</f>
        <v>10642.159387145561</v>
      </c>
      <c r="E13" s="14"/>
    </row>
    <row r="14" spans="1:5" x14ac:dyDescent="0.25">
      <c r="A14" s="8"/>
      <c r="B14" s="8"/>
      <c r="C14" s="9"/>
      <c r="E14" s="14"/>
    </row>
    <row r="15" spans="1:5" x14ac:dyDescent="0.25">
      <c r="A15" s="29" t="s">
        <v>21</v>
      </c>
      <c r="B15" s="29"/>
      <c r="C15" s="29"/>
      <c r="E15" s="14"/>
    </row>
    <row r="16" spans="1:5" x14ac:dyDescent="0.25">
      <c r="A16" s="32" t="s">
        <v>3</v>
      </c>
      <c r="B16" s="32"/>
      <c r="C16" s="3">
        <f>IF(C5&lt;=8.5%,70%*C6,0.5%)</f>
        <v>3.9579017711836913E-3</v>
      </c>
      <c r="E16" s="14"/>
    </row>
    <row r="17" spans="1:5" x14ac:dyDescent="0.25">
      <c r="A17" s="30" t="s">
        <v>4</v>
      </c>
      <c r="B17" s="30"/>
      <c r="C17" s="19">
        <v>2.0000000000000001E-4</v>
      </c>
      <c r="E17" s="14"/>
    </row>
    <row r="18" spans="1:5" x14ac:dyDescent="0.25">
      <c r="A18" s="28" t="s">
        <v>5</v>
      </c>
      <c r="B18" s="28"/>
      <c r="C18" s="5">
        <f>(1+$C$17+$C$16)^$C$3-1</f>
        <v>5.1051802031876203E-2</v>
      </c>
    </row>
    <row r="19" spans="1:5" x14ac:dyDescent="0.25">
      <c r="A19" s="28" t="s">
        <v>6</v>
      </c>
      <c r="B19" s="28"/>
      <c r="C19" s="7">
        <f>($C$4*((1+$C$17+$C$16)^$C$3))-$C$4</f>
        <v>510.51802031876286</v>
      </c>
      <c r="D19" s="2"/>
    </row>
    <row r="20" spans="1:5" x14ac:dyDescent="0.25">
      <c r="A20" s="28" t="s">
        <v>12</v>
      </c>
      <c r="B20" s="28"/>
      <c r="C20" s="7">
        <f>$C$19+$C$4</f>
        <v>10510.518020318763</v>
      </c>
    </row>
    <row r="21" spans="1:5" x14ac:dyDescent="0.25">
      <c r="A21" s="17"/>
      <c r="B21" s="17"/>
      <c r="C21" s="9"/>
    </row>
    <row r="22" spans="1:5" x14ac:dyDescent="0.25">
      <c r="A22" s="29" t="s">
        <v>10</v>
      </c>
      <c r="B22" s="29"/>
      <c r="C22" s="29"/>
    </row>
    <row r="23" spans="1:5" x14ac:dyDescent="0.25">
      <c r="A23" s="18" t="s">
        <v>14</v>
      </c>
      <c r="B23" s="18"/>
      <c r="C23" s="21">
        <v>0.9</v>
      </c>
    </row>
    <row r="24" spans="1:5" x14ac:dyDescent="0.25">
      <c r="A24" s="28" t="s">
        <v>7</v>
      </c>
      <c r="B24" s="28"/>
      <c r="C24" s="10">
        <f>IF($C$3&lt;=0,"Tempo de Investimento Inválido",IF($C$3&lt;=6,0.225,IF($C$3&lt;=12,0.2,IF($C$3&lt;=24,0.175,IF($C$3&gt;24,0.15,"")))))</f>
        <v>0.2</v>
      </c>
    </row>
    <row r="25" spans="1:5" x14ac:dyDescent="0.25">
      <c r="A25" s="28" t="s">
        <v>5</v>
      </c>
      <c r="B25" s="28"/>
      <c r="C25" s="5">
        <f>(((1+$C$23*$C$6)^$C$3)-1)*(1-$C$24)</f>
        <v>5.0242541610472286E-2</v>
      </c>
    </row>
    <row r="26" spans="1:5" x14ac:dyDescent="0.25">
      <c r="A26" s="28" t="s">
        <v>6</v>
      </c>
      <c r="B26" s="28"/>
      <c r="C26" s="11">
        <f>$C$25*$C$4</f>
        <v>502.42541610472284</v>
      </c>
    </row>
    <row r="27" spans="1:5" x14ac:dyDescent="0.25">
      <c r="A27" s="28" t="s">
        <v>12</v>
      </c>
      <c r="B27" s="28"/>
      <c r="C27" s="7">
        <f>$C$26+$C$4</f>
        <v>10502.425416104723</v>
      </c>
    </row>
    <row r="29" spans="1:5" x14ac:dyDescent="0.25">
      <c r="A29" s="29" t="s">
        <v>11</v>
      </c>
      <c r="B29" s="29"/>
      <c r="C29" s="29"/>
    </row>
    <row r="30" spans="1:5" x14ac:dyDescent="0.25">
      <c r="A30" s="28" t="s">
        <v>8</v>
      </c>
      <c r="B30" s="28"/>
      <c r="C30" s="3">
        <f>$C$6</f>
        <v>5.6541453874052738E-3</v>
      </c>
    </row>
    <row r="31" spans="1:5" x14ac:dyDescent="0.25">
      <c r="A31" s="28" t="s">
        <v>9</v>
      </c>
      <c r="B31" s="28"/>
      <c r="C31" s="3">
        <v>1E-3</v>
      </c>
    </row>
    <row r="32" spans="1:5" x14ac:dyDescent="0.25">
      <c r="A32" s="28" t="s">
        <v>20</v>
      </c>
      <c r="B32" s="28"/>
      <c r="C32" s="10">
        <f>0.003/12</f>
        <v>2.5000000000000001E-4</v>
      </c>
    </row>
    <row r="33" spans="1:15" x14ac:dyDescent="0.25">
      <c r="A33" s="28" t="s">
        <v>7</v>
      </c>
      <c r="B33" s="28"/>
      <c r="C33" s="10">
        <f>IF($C$3&lt;=0,"Tempo de Investimento Inválido",IF($C$3&lt;=6,0.225,IF($C$3&lt;=12,0.2,IF($C$3&lt;=24,0.175,IF($C$3&gt;24,0.15,"")))))</f>
        <v>0.2</v>
      </c>
      <c r="D33" s="14"/>
    </row>
    <row r="34" spans="1:15" x14ac:dyDescent="0.25">
      <c r="A34" s="28" t="s">
        <v>5</v>
      </c>
      <c r="B34" s="28"/>
      <c r="C34" s="5">
        <f>((((1+$C$30-$C$32)^$C$3)-$C$31)-1)*(1-$C$33)</f>
        <v>5.2649926724629564E-2</v>
      </c>
    </row>
    <row r="35" spans="1:15" x14ac:dyDescent="0.25">
      <c r="A35" s="28" t="s">
        <v>6</v>
      </c>
      <c r="B35" s="28"/>
      <c r="C35" s="12">
        <f>($C$4*(((1+$C$30-$C$32)^$C$3)-$C$31)-$C$4)*(1-$C$33)</f>
        <v>526.4992672462962</v>
      </c>
      <c r="D35" s="16"/>
    </row>
    <row r="36" spans="1:15" x14ac:dyDescent="0.25">
      <c r="A36" s="28" t="s">
        <v>12</v>
      </c>
      <c r="B36" s="28"/>
      <c r="C36" s="7">
        <f>$C$35+$C$4</f>
        <v>10526.499267246296</v>
      </c>
      <c r="D36" s="5"/>
    </row>
    <row r="38" spans="1:15" x14ac:dyDescent="0.25">
      <c r="A38" s="29" t="s">
        <v>13</v>
      </c>
      <c r="B38" s="29"/>
      <c r="C38" s="29"/>
      <c r="E38" s="29" t="s">
        <v>13</v>
      </c>
      <c r="F38" s="29"/>
      <c r="G38" s="29"/>
      <c r="I38" s="29" t="s">
        <v>13</v>
      </c>
      <c r="J38" s="29"/>
      <c r="K38" s="29"/>
      <c r="M38" s="29" t="s">
        <v>13</v>
      </c>
      <c r="N38" s="29"/>
      <c r="O38" s="29"/>
    </row>
    <row r="39" spans="1:15" x14ac:dyDescent="0.25">
      <c r="A39" s="18" t="s">
        <v>14</v>
      </c>
      <c r="B39" s="18"/>
      <c r="C39" s="21">
        <v>1</v>
      </c>
      <c r="E39" s="18" t="s">
        <v>14</v>
      </c>
      <c r="F39" s="18"/>
      <c r="G39" s="21">
        <v>1</v>
      </c>
      <c r="I39" s="18" t="s">
        <v>14</v>
      </c>
      <c r="J39" s="18"/>
      <c r="K39" s="21">
        <v>1</v>
      </c>
      <c r="M39" s="18" t="s">
        <v>14</v>
      </c>
      <c r="N39" s="18"/>
      <c r="O39" s="21">
        <v>1</v>
      </c>
    </row>
    <row r="40" spans="1:15" x14ac:dyDescent="0.25">
      <c r="A40" s="28" t="s">
        <v>7</v>
      </c>
      <c r="B40" s="28"/>
      <c r="C40" s="10">
        <f>IF($C$3&lt;=0,"Tempo de Investimento Inválido",IF($C$3&lt;=6,0.225,IF($C$3&lt;=12,0.2,IF($C$3&lt;=24,0.175,IF($C$3&gt;24,0.15,"")))))</f>
        <v>0.2</v>
      </c>
      <c r="E40" s="28" t="s">
        <v>7</v>
      </c>
      <c r="F40" s="28"/>
      <c r="G40" s="10">
        <f>IF($C$3&lt;=0,"Tempo de Investimento Inválido",IF($C$3&lt;=6,0.225,IF($C$3&lt;=12,0.2,IF($C$3&lt;=24,0.175,IF($C$3&gt;24,0.15,"")))))</f>
        <v>0.2</v>
      </c>
      <c r="I40" s="28" t="s">
        <v>7</v>
      </c>
      <c r="J40" s="28"/>
      <c r="K40" s="10">
        <f>IF($C$3&lt;=0,"Tempo de Investimento Inválido",IF($C$3&lt;=6,0.225,IF($C$3&lt;=12,0.2,IF($C$3&lt;=24,0.175,IF($C$3&gt;24,0.15,"")))))</f>
        <v>0.2</v>
      </c>
      <c r="M40" s="28" t="s">
        <v>7</v>
      </c>
      <c r="N40" s="28"/>
      <c r="O40" s="10">
        <f>IF($C$3&lt;=0,"Tempo de Investimento Inválido",IF($C$3&lt;=6,0.225,IF($C$3&lt;=12,0.2,IF($C$3&lt;=24,0.175,IF($C$3&gt;24,0.15,"")))))</f>
        <v>0.2</v>
      </c>
    </row>
    <row r="41" spans="1:15" x14ac:dyDescent="0.25">
      <c r="A41" s="30" t="s">
        <v>15</v>
      </c>
      <c r="B41" s="30"/>
      <c r="C41" s="22">
        <v>5.0000000000000001E-3</v>
      </c>
      <c r="E41" s="30" t="s">
        <v>15</v>
      </c>
      <c r="F41" s="30"/>
      <c r="G41" s="27">
        <v>7.4999999999999997E-3</v>
      </c>
      <c r="I41" s="30" t="s">
        <v>15</v>
      </c>
      <c r="J41" s="30"/>
      <c r="K41" s="27">
        <v>0.01</v>
      </c>
      <c r="M41" s="30" t="s">
        <v>15</v>
      </c>
      <c r="N41" s="30"/>
      <c r="O41" s="27">
        <v>1.2500000000000001E-2</v>
      </c>
    </row>
    <row r="42" spans="1:15" x14ac:dyDescent="0.25">
      <c r="A42" s="28" t="s">
        <v>16</v>
      </c>
      <c r="B42" s="28"/>
      <c r="C42" s="15">
        <f>C41/12</f>
        <v>4.1666666666666669E-4</v>
      </c>
      <c r="E42" s="28" t="s">
        <v>16</v>
      </c>
      <c r="F42" s="28"/>
      <c r="G42" s="15">
        <f>G41/12</f>
        <v>6.2500000000000001E-4</v>
      </c>
      <c r="I42" s="28" t="s">
        <v>16</v>
      </c>
      <c r="J42" s="28"/>
      <c r="K42" s="15">
        <f>K41/12</f>
        <v>8.3333333333333339E-4</v>
      </c>
      <c r="M42" s="28" t="s">
        <v>16</v>
      </c>
      <c r="N42" s="28"/>
      <c r="O42" s="15">
        <f>O41/12</f>
        <v>1.0416666666666667E-3</v>
      </c>
    </row>
    <row r="43" spans="1:15" x14ac:dyDescent="0.25">
      <c r="A43" s="28" t="s">
        <v>5</v>
      </c>
      <c r="B43" s="28"/>
      <c r="C43" s="5">
        <f>(((1+$C$39*$C$6)^$C$3-((1+$C$42)^$C$3-1)-1)*(1-$C$40))</f>
        <v>5.1990820589907831E-2</v>
      </c>
      <c r="E43" s="28" t="s">
        <v>5</v>
      </c>
      <c r="F43" s="28"/>
      <c r="G43" s="5">
        <f>(((1+$C$39*$C$6)^$C$3-((1+$C$42)^$C$3-1)-1)*(1-$C$40))</f>
        <v>5.1990820589907831E-2</v>
      </c>
      <c r="I43" s="28" t="s">
        <v>5</v>
      </c>
      <c r="J43" s="28"/>
      <c r="K43" s="5">
        <f>(((1+$C$39*$C$6)^$C$3-((1+$C$42)^$C$3-1)-1)*(1-$C$40))</f>
        <v>5.1990820589907831E-2</v>
      </c>
      <c r="M43" s="28" t="s">
        <v>5</v>
      </c>
      <c r="N43" s="28"/>
      <c r="O43" s="5">
        <f>(((1+$C$39*$C$6)^$C$3-((1+$C$42)^$C$3-1)-1)*(1-$C$40))</f>
        <v>5.1990820589907831E-2</v>
      </c>
    </row>
    <row r="44" spans="1:15" x14ac:dyDescent="0.25">
      <c r="A44" s="28" t="s">
        <v>6</v>
      </c>
      <c r="B44" s="28"/>
      <c r="C44" s="11">
        <f>$C$43*$C$4</f>
        <v>519.90820589907833</v>
      </c>
      <c r="E44" s="28" t="s">
        <v>6</v>
      </c>
      <c r="F44" s="28"/>
      <c r="G44" s="11">
        <f>$C$43*$C$4</f>
        <v>519.90820589907833</v>
      </c>
      <c r="I44" s="28" t="s">
        <v>6</v>
      </c>
      <c r="J44" s="28"/>
      <c r="K44" s="11">
        <f>$C$43*$C$4</f>
        <v>519.90820589907833</v>
      </c>
      <c r="M44" s="28" t="s">
        <v>6</v>
      </c>
      <c r="N44" s="28"/>
      <c r="O44" s="11">
        <f>$C$43*$C$4</f>
        <v>519.90820589907833</v>
      </c>
    </row>
    <row r="45" spans="1:15" x14ac:dyDescent="0.25">
      <c r="A45" s="28" t="s">
        <v>12</v>
      </c>
      <c r="B45" s="28"/>
      <c r="C45" s="7">
        <f>$C$44+$C$4</f>
        <v>10519.908205899079</v>
      </c>
      <c r="E45" s="28" t="s">
        <v>12</v>
      </c>
      <c r="F45" s="28"/>
      <c r="G45" s="7">
        <f>$C$44+$C$4</f>
        <v>10519.908205899079</v>
      </c>
      <c r="I45" s="28" t="s">
        <v>12</v>
      </c>
      <c r="J45" s="28"/>
      <c r="K45" s="7">
        <f>$C$44+$C$4</f>
        <v>10519.908205899079</v>
      </c>
      <c r="M45" s="28" t="s">
        <v>12</v>
      </c>
      <c r="N45" s="28"/>
      <c r="O45" s="7">
        <f>$C$44+$C$4</f>
        <v>10519.908205899079</v>
      </c>
    </row>
    <row r="47" spans="1:15" x14ac:dyDescent="0.25">
      <c r="A47" s="29" t="s">
        <v>13</v>
      </c>
      <c r="B47" s="29"/>
      <c r="C47" s="29"/>
      <c r="E47" s="29" t="s">
        <v>13</v>
      </c>
      <c r="F47" s="29"/>
      <c r="G47" s="29"/>
      <c r="I47" s="29" t="s">
        <v>13</v>
      </c>
      <c r="J47" s="29"/>
      <c r="K47" s="29"/>
      <c r="M47" s="29" t="s">
        <v>13</v>
      </c>
      <c r="N47" s="29"/>
      <c r="O47" s="29"/>
    </row>
    <row r="48" spans="1:15" x14ac:dyDescent="0.25">
      <c r="A48" s="18" t="s">
        <v>14</v>
      </c>
      <c r="B48" s="18"/>
      <c r="C48" s="21">
        <v>1</v>
      </c>
      <c r="E48" s="18" t="s">
        <v>14</v>
      </c>
      <c r="F48" s="18"/>
      <c r="G48" s="21">
        <v>1</v>
      </c>
      <c r="I48" s="18" t="s">
        <v>14</v>
      </c>
      <c r="J48" s="18"/>
      <c r="K48" s="21">
        <v>1</v>
      </c>
      <c r="M48" s="18" t="s">
        <v>14</v>
      </c>
      <c r="N48" s="18"/>
      <c r="O48" s="21">
        <v>1</v>
      </c>
    </row>
    <row r="49" spans="1:15" x14ac:dyDescent="0.25">
      <c r="A49" s="28" t="s">
        <v>7</v>
      </c>
      <c r="B49" s="28"/>
      <c r="C49" s="10">
        <f>IF($C$3&lt;=0,"Tempo de Investimento Inválido",IF($C$3&lt;=6,0.225,IF($C$3&lt;=12,0.2,IF($C$3&lt;=24,0.175,IF($C$3&gt;24,0.15,"")))))</f>
        <v>0.2</v>
      </c>
      <c r="E49" s="28" t="s">
        <v>7</v>
      </c>
      <c r="F49" s="28"/>
      <c r="G49" s="10">
        <f>IF($C$3&lt;=0,"Tempo de Investimento Inválido",IF($C$3&lt;=6,0.225,IF($C$3&lt;=12,0.2,IF($C$3&lt;=24,0.175,IF($C$3&gt;24,0.15,"")))))</f>
        <v>0.2</v>
      </c>
      <c r="I49" s="28" t="s">
        <v>7</v>
      </c>
      <c r="J49" s="28"/>
      <c r="K49" s="10">
        <f>IF($C$3&lt;=0,"Tempo de Investimento Inválido",IF($C$3&lt;=6,0.225,IF($C$3&lt;=12,0.2,IF($C$3&lt;=24,0.175,IF($C$3&gt;24,0.15,"")))))</f>
        <v>0.2</v>
      </c>
      <c r="M49" s="28" t="s">
        <v>7</v>
      </c>
      <c r="N49" s="28"/>
      <c r="O49" s="10">
        <f>IF($C$3&lt;=0,"Tempo de Investimento Inválido",IF($C$3&lt;=6,0.225,IF($C$3&lt;=12,0.2,IF($C$3&lt;=24,0.175,IF($C$3&gt;24,0.15,"")))))</f>
        <v>0.2</v>
      </c>
    </row>
    <row r="50" spans="1:15" x14ac:dyDescent="0.25">
      <c r="A50" s="30" t="s">
        <v>15</v>
      </c>
      <c r="B50" s="30"/>
      <c r="C50" s="27">
        <v>1.4999999999999999E-2</v>
      </c>
      <c r="E50" s="30" t="s">
        <v>15</v>
      </c>
      <c r="F50" s="30"/>
      <c r="G50" s="27">
        <v>1.7500000000000002E-2</v>
      </c>
      <c r="I50" s="30" t="s">
        <v>15</v>
      </c>
      <c r="J50" s="30"/>
      <c r="K50" s="27">
        <v>0.02</v>
      </c>
      <c r="M50" s="30" t="s">
        <v>15</v>
      </c>
      <c r="N50" s="30"/>
      <c r="O50" s="27">
        <v>2.2499999999999999E-2</v>
      </c>
    </row>
    <row r="51" spans="1:15" x14ac:dyDescent="0.25">
      <c r="A51" s="28" t="s">
        <v>16</v>
      </c>
      <c r="B51" s="28"/>
      <c r="C51" s="15">
        <f>C50/12</f>
        <v>1.25E-3</v>
      </c>
      <c r="E51" s="28" t="s">
        <v>16</v>
      </c>
      <c r="F51" s="28"/>
      <c r="G51" s="15">
        <f>G50/12</f>
        <v>1.4583333333333334E-3</v>
      </c>
      <c r="I51" s="28" t="s">
        <v>16</v>
      </c>
      <c r="J51" s="28"/>
      <c r="K51" s="15">
        <f>K50/12</f>
        <v>1.6666666666666668E-3</v>
      </c>
      <c r="M51" s="28" t="s">
        <v>16</v>
      </c>
      <c r="N51" s="28"/>
      <c r="O51" s="15">
        <f>O50/12</f>
        <v>1.8749999999999999E-3</v>
      </c>
    </row>
    <row r="52" spans="1:15" x14ac:dyDescent="0.25">
      <c r="A52" s="28" t="s">
        <v>5</v>
      </c>
      <c r="B52" s="28"/>
      <c r="C52" s="5">
        <f>(((1+$C$39*$C$6)^$C$3-((1+$C$42)^$C$3-1)-1)*(1-$C$40))</f>
        <v>5.1990820589907831E-2</v>
      </c>
      <c r="E52" s="28" t="s">
        <v>5</v>
      </c>
      <c r="F52" s="28"/>
      <c r="G52" s="5">
        <f>(((1+$C$39*$C$6)^$C$3-((1+$C$42)^$C$3-1)-1)*(1-$C$40))</f>
        <v>5.1990820589907831E-2</v>
      </c>
      <c r="I52" s="28" t="s">
        <v>5</v>
      </c>
      <c r="J52" s="28"/>
      <c r="K52" s="5">
        <f>(((1+$C$39*$C$6)^$C$3-((1+$C$42)^$C$3-1)-1)*(1-$C$40))</f>
        <v>5.1990820589907831E-2</v>
      </c>
      <c r="M52" s="28" t="s">
        <v>5</v>
      </c>
      <c r="N52" s="28"/>
      <c r="O52" s="5">
        <f>(((1+$C$39*$C$6)^$C$3-((1+$C$42)^$C$3-1)-1)*(1-$C$40))</f>
        <v>5.1990820589907831E-2</v>
      </c>
    </row>
    <row r="53" spans="1:15" x14ac:dyDescent="0.25">
      <c r="A53" s="28" t="s">
        <v>6</v>
      </c>
      <c r="B53" s="28"/>
      <c r="C53" s="11">
        <f>$C$43*$C$4</f>
        <v>519.90820589907833</v>
      </c>
      <c r="E53" s="28" t="s">
        <v>6</v>
      </c>
      <c r="F53" s="28"/>
      <c r="G53" s="11">
        <f>$C$43*$C$4</f>
        <v>519.90820589907833</v>
      </c>
      <c r="I53" s="28" t="s">
        <v>6</v>
      </c>
      <c r="J53" s="28"/>
      <c r="K53" s="11">
        <f>$C$43*$C$4</f>
        <v>519.90820589907833</v>
      </c>
      <c r="M53" s="28" t="s">
        <v>6</v>
      </c>
      <c r="N53" s="28"/>
      <c r="O53" s="11">
        <f>$C$43*$C$4</f>
        <v>519.90820589907833</v>
      </c>
    </row>
    <row r="54" spans="1:15" x14ac:dyDescent="0.25">
      <c r="A54" s="28" t="s">
        <v>12</v>
      </c>
      <c r="B54" s="28"/>
      <c r="C54" s="7">
        <f>$C$44+$C$4</f>
        <v>10519.908205899079</v>
      </c>
      <c r="E54" s="28" t="s">
        <v>12</v>
      </c>
      <c r="F54" s="28"/>
      <c r="G54" s="7">
        <f>$C$44+$C$4</f>
        <v>10519.908205899079</v>
      </c>
      <c r="I54" s="28" t="s">
        <v>12</v>
      </c>
      <c r="J54" s="28"/>
      <c r="K54" s="7">
        <f>$C$44+$C$4</f>
        <v>10519.908205899079</v>
      </c>
      <c r="M54" s="28" t="s">
        <v>12</v>
      </c>
      <c r="N54" s="28"/>
      <c r="O54" s="7">
        <f>$C$44+$C$4</f>
        <v>10519.908205899079</v>
      </c>
    </row>
    <row r="56" spans="1:15" x14ac:dyDescent="0.25">
      <c r="A56" s="29" t="s">
        <v>13</v>
      </c>
      <c r="B56" s="29"/>
      <c r="C56" s="29"/>
      <c r="E56" s="29" t="s">
        <v>13</v>
      </c>
      <c r="F56" s="29"/>
      <c r="G56" s="29"/>
      <c r="I56" s="29" t="s">
        <v>13</v>
      </c>
      <c r="J56" s="29"/>
      <c r="K56" s="29"/>
      <c r="M56" s="29" t="s">
        <v>13</v>
      </c>
      <c r="N56" s="29"/>
      <c r="O56" s="29"/>
    </row>
    <row r="57" spans="1:15" x14ac:dyDescent="0.25">
      <c r="A57" s="18" t="s">
        <v>14</v>
      </c>
      <c r="B57" s="18"/>
      <c r="C57" s="21">
        <v>1</v>
      </c>
      <c r="E57" s="18" t="s">
        <v>14</v>
      </c>
      <c r="F57" s="18"/>
      <c r="G57" s="21">
        <v>1</v>
      </c>
      <c r="I57" s="18" t="s">
        <v>14</v>
      </c>
      <c r="J57" s="18"/>
      <c r="K57" s="21">
        <v>1</v>
      </c>
      <c r="M57" s="18" t="s">
        <v>14</v>
      </c>
      <c r="N57" s="18"/>
      <c r="O57" s="21">
        <v>1</v>
      </c>
    </row>
    <row r="58" spans="1:15" x14ac:dyDescent="0.25">
      <c r="A58" s="28" t="s">
        <v>7</v>
      </c>
      <c r="B58" s="28"/>
      <c r="C58" s="10">
        <f>IF($C$3&lt;=0,"Tempo de Investimento Inválido",IF($C$3&lt;=6,0.225,IF($C$3&lt;=12,0.2,IF($C$3&lt;=24,0.175,IF($C$3&gt;24,0.15,"")))))</f>
        <v>0.2</v>
      </c>
      <c r="E58" s="28" t="s">
        <v>7</v>
      </c>
      <c r="F58" s="28"/>
      <c r="G58" s="10">
        <f>IF($C$3&lt;=0,"Tempo de Investimento Inválido",IF($C$3&lt;=6,0.225,IF($C$3&lt;=12,0.2,IF($C$3&lt;=24,0.175,IF($C$3&gt;24,0.15,"")))))</f>
        <v>0.2</v>
      </c>
      <c r="I58" s="28" t="s">
        <v>7</v>
      </c>
      <c r="J58" s="28"/>
      <c r="K58" s="10">
        <f>IF($C$3&lt;=0,"Tempo de Investimento Inválido",IF($C$3&lt;=6,0.225,IF($C$3&lt;=12,0.2,IF($C$3&lt;=24,0.175,IF($C$3&gt;24,0.15,"")))))</f>
        <v>0.2</v>
      </c>
      <c r="M58" s="28" t="s">
        <v>7</v>
      </c>
      <c r="N58" s="28"/>
      <c r="O58" s="10">
        <f>IF($C$3&lt;=0,"Tempo de Investimento Inválido",IF($C$3&lt;=6,0.225,IF($C$3&lt;=12,0.2,IF($C$3&lt;=24,0.175,IF($C$3&gt;24,0.15,"")))))</f>
        <v>0.2</v>
      </c>
    </row>
    <row r="59" spans="1:15" x14ac:dyDescent="0.25">
      <c r="A59" s="30" t="s">
        <v>15</v>
      </c>
      <c r="B59" s="30"/>
      <c r="C59" s="27">
        <v>2.5000000000000001E-2</v>
      </c>
      <c r="E59" s="30" t="s">
        <v>15</v>
      </c>
      <c r="F59" s="30"/>
      <c r="G59" s="27">
        <v>2.75E-2</v>
      </c>
      <c r="I59" s="30" t="s">
        <v>15</v>
      </c>
      <c r="J59" s="30"/>
      <c r="K59" s="27">
        <v>0.03</v>
      </c>
      <c r="M59" s="30" t="s">
        <v>15</v>
      </c>
      <c r="N59" s="30"/>
      <c r="O59" s="27">
        <v>3.3500000000000002E-2</v>
      </c>
    </row>
    <row r="60" spans="1:15" x14ac:dyDescent="0.25">
      <c r="A60" s="28" t="s">
        <v>16</v>
      </c>
      <c r="B60" s="28"/>
      <c r="C60" s="15">
        <f>C59/12</f>
        <v>2.0833333333333333E-3</v>
      </c>
      <c r="E60" s="28" t="s">
        <v>16</v>
      </c>
      <c r="F60" s="28"/>
      <c r="G60" s="15">
        <f>G59/12</f>
        <v>2.2916666666666667E-3</v>
      </c>
      <c r="I60" s="28" t="s">
        <v>16</v>
      </c>
      <c r="J60" s="28"/>
      <c r="K60" s="15">
        <f>K59/12</f>
        <v>2.5000000000000001E-3</v>
      </c>
      <c r="M60" s="28" t="s">
        <v>16</v>
      </c>
      <c r="N60" s="28"/>
      <c r="O60" s="15">
        <f>O59/12</f>
        <v>2.7916666666666667E-3</v>
      </c>
    </row>
    <row r="61" spans="1:15" x14ac:dyDescent="0.25">
      <c r="A61" s="28" t="s">
        <v>5</v>
      </c>
      <c r="B61" s="28"/>
      <c r="C61" s="5">
        <f>(((1+$C$39*$C$6)^$C$3-((1+$C$42)^$C$3-1)-1)*(1-$C$40))</f>
        <v>5.1990820589907831E-2</v>
      </c>
      <c r="E61" s="28" t="s">
        <v>5</v>
      </c>
      <c r="F61" s="28"/>
      <c r="G61" s="5">
        <f>(((1+$C$39*$C$6)^$C$3-((1+$C$42)^$C$3-1)-1)*(1-$C$40))</f>
        <v>5.1990820589907831E-2</v>
      </c>
      <c r="I61" s="28" t="s">
        <v>5</v>
      </c>
      <c r="J61" s="28"/>
      <c r="K61" s="5">
        <f>(((1+$C$39*$C$6)^$C$3-((1+$C$42)^$C$3-1)-1)*(1-$C$40))</f>
        <v>5.1990820589907831E-2</v>
      </c>
      <c r="M61" s="28" t="s">
        <v>5</v>
      </c>
      <c r="N61" s="28"/>
      <c r="O61" s="5">
        <f>(((1+$C$39*$C$6)^$C$3-((1+$C$42)^$C$3-1)-1)*(1-$C$40))</f>
        <v>5.1990820589907831E-2</v>
      </c>
    </row>
    <row r="62" spans="1:15" x14ac:dyDescent="0.25">
      <c r="A62" s="28" t="s">
        <v>6</v>
      </c>
      <c r="B62" s="28"/>
      <c r="C62" s="11">
        <f>$C$43*$C$4</f>
        <v>519.90820589907833</v>
      </c>
      <c r="E62" s="28" t="s">
        <v>6</v>
      </c>
      <c r="F62" s="28"/>
      <c r="G62" s="11">
        <f>$C$43*$C$4</f>
        <v>519.90820589907833</v>
      </c>
      <c r="I62" s="28" t="s">
        <v>6</v>
      </c>
      <c r="J62" s="28"/>
      <c r="K62" s="11">
        <f>$C$43*$C$4</f>
        <v>519.90820589907833</v>
      </c>
      <c r="M62" s="28" t="s">
        <v>6</v>
      </c>
      <c r="N62" s="28"/>
      <c r="O62" s="11">
        <f>$C$43*$C$4</f>
        <v>519.90820589907833</v>
      </c>
    </row>
    <row r="63" spans="1:15" x14ac:dyDescent="0.25">
      <c r="A63" s="28" t="s">
        <v>12</v>
      </c>
      <c r="B63" s="28"/>
      <c r="C63" s="7">
        <f>$C$44+$C$4</f>
        <v>10519.908205899079</v>
      </c>
      <c r="E63" s="28" t="s">
        <v>12</v>
      </c>
      <c r="F63" s="28"/>
      <c r="G63" s="7">
        <f>$C$44+$C$4</f>
        <v>10519.908205899079</v>
      </c>
      <c r="I63" s="28" t="s">
        <v>12</v>
      </c>
      <c r="J63" s="28"/>
      <c r="K63" s="7">
        <f>$C$44+$C$4</f>
        <v>10519.908205899079</v>
      </c>
      <c r="M63" s="28" t="s">
        <v>12</v>
      </c>
      <c r="N63" s="28"/>
      <c r="O63" s="7">
        <f>$C$44+$C$4</f>
        <v>10519.908205899079</v>
      </c>
    </row>
  </sheetData>
  <mergeCells count="113">
    <mergeCell ref="A63:B63"/>
    <mergeCell ref="E63:F63"/>
    <mergeCell ref="I63:J63"/>
    <mergeCell ref="M63:N63"/>
    <mergeCell ref="A61:B61"/>
    <mergeCell ref="E61:F61"/>
    <mergeCell ref="I61:J61"/>
    <mergeCell ref="M61:N61"/>
    <mergeCell ref="A62:B62"/>
    <mergeCell ref="E62:F62"/>
    <mergeCell ref="I62:J62"/>
    <mergeCell ref="M62:N62"/>
    <mergeCell ref="A59:B59"/>
    <mergeCell ref="E59:F59"/>
    <mergeCell ref="I59:J59"/>
    <mergeCell ref="M59:N59"/>
    <mergeCell ref="A60:B60"/>
    <mergeCell ref="E60:F60"/>
    <mergeCell ref="I60:J60"/>
    <mergeCell ref="M60:N60"/>
    <mergeCell ref="A56:C56"/>
    <mergeCell ref="E56:G56"/>
    <mergeCell ref="I56:K56"/>
    <mergeCell ref="M56:O56"/>
    <mergeCell ref="A58:B58"/>
    <mergeCell ref="E58:F58"/>
    <mergeCell ref="I58:J58"/>
    <mergeCell ref="M58:N58"/>
    <mergeCell ref="I53:J53"/>
    <mergeCell ref="M53:N53"/>
    <mergeCell ref="E54:F54"/>
    <mergeCell ref="I54:J54"/>
    <mergeCell ref="M54:N54"/>
    <mergeCell ref="I51:J51"/>
    <mergeCell ref="M51:N51"/>
    <mergeCell ref="E52:F52"/>
    <mergeCell ref="I52:J52"/>
    <mergeCell ref="M52:N52"/>
    <mergeCell ref="A51:B51"/>
    <mergeCell ref="A52:B52"/>
    <mergeCell ref="A53:B53"/>
    <mergeCell ref="A54:B54"/>
    <mergeCell ref="E47:G47"/>
    <mergeCell ref="E49:F49"/>
    <mergeCell ref="E50:F50"/>
    <mergeCell ref="E51:F51"/>
    <mergeCell ref="E53:F53"/>
    <mergeCell ref="A47:C47"/>
    <mergeCell ref="A49:B49"/>
    <mergeCell ref="A50:B50"/>
    <mergeCell ref="I47:K47"/>
    <mergeCell ref="M47:O47"/>
    <mergeCell ref="I49:J49"/>
    <mergeCell ref="M49:N49"/>
    <mergeCell ref="I50:J50"/>
    <mergeCell ref="M50:N50"/>
    <mergeCell ref="M38:O38"/>
    <mergeCell ref="M40:N40"/>
    <mergeCell ref="M41:N41"/>
    <mergeCell ref="M42:N42"/>
    <mergeCell ref="M43:N43"/>
    <mergeCell ref="E44:F44"/>
    <mergeCell ref="E45:F45"/>
    <mergeCell ref="I38:K38"/>
    <mergeCell ref="I40:J40"/>
    <mergeCell ref="I41:J41"/>
    <mergeCell ref="I42:J42"/>
    <mergeCell ref="I43:J43"/>
    <mergeCell ref="I44:J44"/>
    <mergeCell ref="I45:J45"/>
    <mergeCell ref="E38:G38"/>
    <mergeCell ref="E40:F40"/>
    <mergeCell ref="E41:F41"/>
    <mergeCell ref="E42:F42"/>
    <mergeCell ref="E43:F43"/>
    <mergeCell ref="M44:N44"/>
    <mergeCell ref="M45:N45"/>
    <mergeCell ref="A3:B3"/>
    <mergeCell ref="A4:B4"/>
    <mergeCell ref="A5:B5"/>
    <mergeCell ref="A8:C8"/>
    <mergeCell ref="A9:B9"/>
    <mergeCell ref="A6:B6"/>
    <mergeCell ref="A25:B25"/>
    <mergeCell ref="A26:B26"/>
    <mergeCell ref="A27:B27"/>
    <mergeCell ref="A10:B10"/>
    <mergeCell ref="A13:B13"/>
    <mergeCell ref="A12:B12"/>
    <mergeCell ref="A22:C22"/>
    <mergeCell ref="A24:B24"/>
    <mergeCell ref="A11:B11"/>
    <mergeCell ref="A15:C15"/>
    <mergeCell ref="A16:B16"/>
    <mergeCell ref="A17:B17"/>
    <mergeCell ref="A18:B18"/>
    <mergeCell ref="A19:B19"/>
    <mergeCell ref="A20:B20"/>
    <mergeCell ref="A36:B36"/>
    <mergeCell ref="A35:B35"/>
    <mergeCell ref="A29:C29"/>
    <mergeCell ref="A30:B30"/>
    <mergeCell ref="A31:B31"/>
    <mergeCell ref="A32:B32"/>
    <mergeCell ref="A33:B33"/>
    <mergeCell ref="A44:B44"/>
    <mergeCell ref="A45:B45"/>
    <mergeCell ref="A41:B41"/>
    <mergeCell ref="A42:B42"/>
    <mergeCell ref="A34:B34"/>
    <mergeCell ref="A38:C38"/>
    <mergeCell ref="A40:B40"/>
    <mergeCell ref="A43:B4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46" workbookViewId="0">
      <selection activeCell="A66" sqref="A66"/>
    </sheetView>
  </sheetViews>
  <sheetFormatPr defaultColWidth="11" defaultRowHeight="15.75" x14ac:dyDescent="0.25"/>
  <cols>
    <col min="1" max="1" width="21.5" customWidth="1"/>
    <col min="2" max="2" width="12.375" customWidth="1"/>
    <col min="3" max="3" width="14" bestFit="1" customWidth="1"/>
    <col min="4" max="4" width="12.125" bestFit="1" customWidth="1"/>
    <col min="5" max="5" width="15.625" bestFit="1" customWidth="1"/>
    <col min="6" max="6" width="15.875" bestFit="1" customWidth="1"/>
    <col min="7" max="7" width="13.5" bestFit="1" customWidth="1"/>
    <col min="8" max="8" width="8.125" bestFit="1" customWidth="1"/>
    <col min="9" max="11" width="9.125" bestFit="1" customWidth="1"/>
    <col min="12" max="14" width="13.375" bestFit="1" customWidth="1"/>
    <col min="15" max="15" width="13.625" bestFit="1" customWidth="1"/>
  </cols>
  <sheetData>
    <row r="1" spans="1:5" x14ac:dyDescent="0.25">
      <c r="A1" s="1" t="s">
        <v>22</v>
      </c>
      <c r="D1" s="26"/>
    </row>
    <row r="3" spans="1:5" x14ac:dyDescent="0.25">
      <c r="A3" s="31" t="s">
        <v>1</v>
      </c>
      <c r="B3" s="31"/>
      <c r="C3" s="20">
        <v>12</v>
      </c>
      <c r="D3" s="14"/>
    </row>
    <row r="4" spans="1:5" x14ac:dyDescent="0.25">
      <c r="A4" s="31" t="s">
        <v>2</v>
      </c>
      <c r="B4" s="31"/>
      <c r="C4" s="23">
        <v>10000</v>
      </c>
      <c r="D4" s="14"/>
    </row>
    <row r="5" spans="1:5" x14ac:dyDescent="0.25">
      <c r="A5" s="31" t="s">
        <v>17</v>
      </c>
      <c r="B5" s="31"/>
      <c r="C5" s="19">
        <v>7.2499999999999995E-2</v>
      </c>
      <c r="E5" s="6"/>
    </row>
    <row r="6" spans="1:5" x14ac:dyDescent="0.25">
      <c r="A6" s="33" t="s">
        <v>18</v>
      </c>
      <c r="B6" s="33"/>
      <c r="C6" s="5">
        <f>(1+$C$5)^(1/12)-1</f>
        <v>5.8497409526456767E-3</v>
      </c>
    </row>
    <row r="7" spans="1:5" x14ac:dyDescent="0.25">
      <c r="A7" s="25"/>
      <c r="B7" s="5"/>
      <c r="C7" s="6"/>
    </row>
    <row r="8" spans="1:5" x14ac:dyDescent="0.25">
      <c r="A8" s="29" t="s">
        <v>19</v>
      </c>
      <c r="B8" s="29"/>
      <c r="C8" s="29"/>
      <c r="D8" s="13"/>
      <c r="E8" s="24"/>
    </row>
    <row r="9" spans="1:5" x14ac:dyDescent="0.25">
      <c r="A9" s="32" t="s">
        <v>3</v>
      </c>
      <c r="B9" s="32"/>
      <c r="C9" s="3">
        <v>5.0000000000000001E-3</v>
      </c>
      <c r="D9" s="14"/>
      <c r="E9" s="14"/>
    </row>
    <row r="10" spans="1:5" x14ac:dyDescent="0.25">
      <c r="A10" s="30" t="s">
        <v>4</v>
      </c>
      <c r="B10" s="30"/>
      <c r="C10" s="19">
        <v>2.0000000000000001E-4</v>
      </c>
      <c r="E10" s="14"/>
    </row>
    <row r="11" spans="1:5" x14ac:dyDescent="0.25">
      <c r="A11" s="28" t="s">
        <v>5</v>
      </c>
      <c r="B11" s="28"/>
      <c r="C11" s="5">
        <f>(1+$C$10+$C$9)^$C$3-1</f>
        <v>6.4215938714555998E-2</v>
      </c>
      <c r="E11" s="14"/>
    </row>
    <row r="12" spans="1:5" x14ac:dyDescent="0.25">
      <c r="A12" s="28" t="s">
        <v>6</v>
      </c>
      <c r="B12" s="28"/>
      <c r="C12" s="7">
        <f>($C$4*((1+$C$10+$C$9)^$C$3))-$C$4</f>
        <v>642.15938714556069</v>
      </c>
      <c r="E12" s="14"/>
    </row>
    <row r="13" spans="1:5" x14ac:dyDescent="0.25">
      <c r="A13" s="28" t="s">
        <v>12</v>
      </c>
      <c r="B13" s="28"/>
      <c r="C13" s="7">
        <f>$C$12+$C$4</f>
        <v>10642.159387145561</v>
      </c>
      <c r="E13" s="14"/>
    </row>
    <row r="14" spans="1:5" x14ac:dyDescent="0.25">
      <c r="A14" s="24"/>
      <c r="B14" s="24"/>
      <c r="C14" s="9"/>
      <c r="E14" s="14"/>
    </row>
    <row r="15" spans="1:5" x14ac:dyDescent="0.25">
      <c r="A15" s="29" t="s">
        <v>21</v>
      </c>
      <c r="B15" s="29"/>
      <c r="C15" s="29"/>
      <c r="E15" s="14"/>
    </row>
    <row r="16" spans="1:5" x14ac:dyDescent="0.25">
      <c r="A16" s="32" t="s">
        <v>3</v>
      </c>
      <c r="B16" s="32"/>
      <c r="C16" s="3">
        <f>IF(C5&lt;=8.5%,70%*C6,0.5%)</f>
        <v>4.0948186668519739E-3</v>
      </c>
      <c r="E16" s="14"/>
    </row>
    <row r="17" spans="1:5" x14ac:dyDescent="0.25">
      <c r="A17" s="30" t="s">
        <v>4</v>
      </c>
      <c r="B17" s="30"/>
      <c r="C17" s="19">
        <v>2.0000000000000001E-4</v>
      </c>
      <c r="E17" s="14"/>
    </row>
    <row r="18" spans="1:5" x14ac:dyDescent="0.25">
      <c r="A18" s="28" t="s">
        <v>5</v>
      </c>
      <c r="B18" s="28"/>
      <c r="C18" s="5">
        <f>(1+$C$17+$C$16)^$C$3-1</f>
        <v>5.2772822815241538E-2</v>
      </c>
    </row>
    <row r="19" spans="1:5" x14ac:dyDescent="0.25">
      <c r="A19" s="28" t="s">
        <v>6</v>
      </c>
      <c r="B19" s="28"/>
      <c r="C19" s="7">
        <f>($C$4*((1+$C$17+$C$16)^$C$3))-$C$4</f>
        <v>527.72822815241489</v>
      </c>
      <c r="D19" s="2"/>
    </row>
    <row r="20" spans="1:5" x14ac:dyDescent="0.25">
      <c r="A20" s="28" t="s">
        <v>12</v>
      </c>
      <c r="B20" s="28"/>
      <c r="C20" s="7">
        <f>$C$19+$C$4</f>
        <v>10527.728228152415</v>
      </c>
    </row>
    <row r="21" spans="1:5" x14ac:dyDescent="0.25">
      <c r="A21" s="24"/>
      <c r="B21" s="24"/>
      <c r="C21" s="9"/>
    </row>
    <row r="22" spans="1:5" x14ac:dyDescent="0.25">
      <c r="A22" s="29" t="s">
        <v>10</v>
      </c>
      <c r="B22" s="29"/>
      <c r="C22" s="29"/>
    </row>
    <row r="23" spans="1:5" x14ac:dyDescent="0.25">
      <c r="A23" s="18" t="s">
        <v>14</v>
      </c>
      <c r="B23" s="18"/>
      <c r="C23" s="21">
        <v>0.9</v>
      </c>
    </row>
    <row r="24" spans="1:5" x14ac:dyDescent="0.25">
      <c r="A24" s="28" t="s">
        <v>7</v>
      </c>
      <c r="B24" s="28"/>
      <c r="C24" s="10">
        <f>IF($C$3&lt;=0,"Tempo de Investimento Inválido",IF($C$3&lt;=6,0.225,IF($C$3&lt;=12,0.2,IF($C$3&lt;=24,0.175,IF($C$3&gt;24,0.15,"")))))</f>
        <v>0.2</v>
      </c>
    </row>
    <row r="25" spans="1:5" x14ac:dyDescent="0.25">
      <c r="A25" s="28" t="s">
        <v>5</v>
      </c>
      <c r="B25" s="28"/>
      <c r="C25" s="5">
        <f>(((1+$C$23*$C$6)^$C$3)-1)*(1-$C$24)</f>
        <v>5.2031250162668741E-2</v>
      </c>
    </row>
    <row r="26" spans="1:5" x14ac:dyDescent="0.25">
      <c r="A26" s="28" t="s">
        <v>6</v>
      </c>
      <c r="B26" s="28"/>
      <c r="C26" s="11">
        <f>$C$25*$C$4</f>
        <v>520.31250162668744</v>
      </c>
    </row>
    <row r="27" spans="1:5" x14ac:dyDescent="0.25">
      <c r="A27" s="28" t="s">
        <v>12</v>
      </c>
      <c r="B27" s="28"/>
      <c r="C27" s="7">
        <f>$C$26+$C$4</f>
        <v>10520.312501626688</v>
      </c>
    </row>
    <row r="29" spans="1:5" x14ac:dyDescent="0.25">
      <c r="A29" s="29" t="s">
        <v>11</v>
      </c>
      <c r="B29" s="29"/>
      <c r="C29" s="29"/>
    </row>
    <row r="30" spans="1:5" x14ac:dyDescent="0.25">
      <c r="A30" s="28" t="s">
        <v>8</v>
      </c>
      <c r="B30" s="28"/>
      <c r="C30" s="3">
        <f>$C$6</f>
        <v>5.8497409526456767E-3</v>
      </c>
    </row>
    <row r="31" spans="1:5" x14ac:dyDescent="0.25">
      <c r="A31" s="28" t="s">
        <v>9</v>
      </c>
      <c r="B31" s="28"/>
      <c r="C31" s="3">
        <v>1E-3</v>
      </c>
    </row>
    <row r="32" spans="1:5" x14ac:dyDescent="0.25">
      <c r="A32" s="28" t="s">
        <v>20</v>
      </c>
      <c r="B32" s="28"/>
      <c r="C32" s="10">
        <f>0.003/12</f>
        <v>2.5000000000000001E-4</v>
      </c>
    </row>
    <row r="33" spans="1:15" x14ac:dyDescent="0.25">
      <c r="A33" s="28" t="s">
        <v>7</v>
      </c>
      <c r="B33" s="28"/>
      <c r="C33" s="10">
        <f>IF($C$3&lt;=0,"Tempo de Investimento Inválido",IF($C$3&lt;=6,0.225,IF($C$3&lt;=12,0.2,IF($C$3&lt;=24,0.175,IF($C$3&gt;24,0.15,"")))))</f>
        <v>0.2</v>
      </c>
      <c r="D33" s="14"/>
    </row>
    <row r="34" spans="1:15" x14ac:dyDescent="0.25">
      <c r="A34" s="28" t="s">
        <v>5</v>
      </c>
      <c r="B34" s="28"/>
      <c r="C34" s="5">
        <f>((((1+$C$30-$C$32)^$C$3)-$C$31)-1)*(1-$C$33)</f>
        <v>5.4644464971085153E-2</v>
      </c>
    </row>
    <row r="35" spans="1:15" x14ac:dyDescent="0.25">
      <c r="A35" s="28" t="s">
        <v>6</v>
      </c>
      <c r="B35" s="28"/>
      <c r="C35" s="12">
        <f>($C$4*(((1+$C$30-$C$32)^$C$3)-$C$31)-$C$4)*(1-$C$33)</f>
        <v>546.44464971085108</v>
      </c>
      <c r="D35" s="16"/>
    </row>
    <row r="36" spans="1:15" x14ac:dyDescent="0.25">
      <c r="A36" s="28" t="s">
        <v>12</v>
      </c>
      <c r="B36" s="28"/>
      <c r="C36" s="7">
        <f>$C$35+$C$4</f>
        <v>10546.444649710851</v>
      </c>
      <c r="D36" s="5"/>
    </row>
    <row r="38" spans="1:15" x14ac:dyDescent="0.25">
      <c r="A38" s="29" t="s">
        <v>13</v>
      </c>
      <c r="B38" s="29"/>
      <c r="C38" s="29"/>
      <c r="E38" s="29" t="s">
        <v>13</v>
      </c>
      <c r="F38" s="29"/>
      <c r="G38" s="29"/>
      <c r="I38" s="29" t="s">
        <v>13</v>
      </c>
      <c r="J38" s="29"/>
      <c r="K38" s="29"/>
      <c r="M38" s="29" t="s">
        <v>13</v>
      </c>
      <c r="N38" s="29"/>
      <c r="O38" s="29"/>
    </row>
    <row r="39" spans="1:15" x14ac:dyDescent="0.25">
      <c r="A39" s="18" t="s">
        <v>14</v>
      </c>
      <c r="B39" s="18"/>
      <c r="C39" s="21">
        <v>1</v>
      </c>
      <c r="E39" s="18" t="s">
        <v>14</v>
      </c>
      <c r="F39" s="18"/>
      <c r="G39" s="21">
        <v>1</v>
      </c>
      <c r="I39" s="18" t="s">
        <v>14</v>
      </c>
      <c r="J39" s="18"/>
      <c r="K39" s="21">
        <v>1</v>
      </c>
      <c r="M39" s="18" t="s">
        <v>14</v>
      </c>
      <c r="N39" s="18"/>
      <c r="O39" s="21">
        <v>1</v>
      </c>
    </row>
    <row r="40" spans="1:15" x14ac:dyDescent="0.25">
      <c r="A40" s="28" t="s">
        <v>7</v>
      </c>
      <c r="B40" s="28"/>
      <c r="C40" s="10">
        <f>IF($C$3&lt;=0,"Tempo de Investimento Inválido",IF($C$3&lt;=6,0.225,IF($C$3&lt;=12,0.2,IF($C$3&lt;=24,0.175,IF($C$3&gt;24,0.15,"")))))</f>
        <v>0.2</v>
      </c>
      <c r="E40" s="28" t="s">
        <v>7</v>
      </c>
      <c r="F40" s="28"/>
      <c r="G40" s="10">
        <f>IF($C$3&lt;=0,"Tempo de Investimento Inválido",IF($C$3&lt;=6,0.225,IF($C$3&lt;=12,0.2,IF($C$3&lt;=24,0.175,IF($C$3&gt;24,0.15,"")))))</f>
        <v>0.2</v>
      </c>
      <c r="I40" s="28" t="s">
        <v>7</v>
      </c>
      <c r="J40" s="28"/>
      <c r="K40" s="10">
        <f>IF($C$3&lt;=0,"Tempo de Investimento Inválido",IF($C$3&lt;=6,0.225,IF($C$3&lt;=12,0.2,IF($C$3&lt;=24,0.175,IF($C$3&gt;24,0.15,"")))))</f>
        <v>0.2</v>
      </c>
      <c r="M40" s="28" t="s">
        <v>7</v>
      </c>
      <c r="N40" s="28"/>
      <c r="O40" s="10">
        <f>IF($C$3&lt;=0,"Tempo de Investimento Inválido",IF($C$3&lt;=6,0.225,IF($C$3&lt;=12,0.2,IF($C$3&lt;=24,0.175,IF($C$3&gt;24,0.15,"")))))</f>
        <v>0.2</v>
      </c>
    </row>
    <row r="41" spans="1:15" x14ac:dyDescent="0.25">
      <c r="A41" s="30" t="s">
        <v>15</v>
      </c>
      <c r="B41" s="30"/>
      <c r="C41" s="22">
        <v>5.0000000000000001E-3</v>
      </c>
      <c r="E41" s="30" t="s">
        <v>15</v>
      </c>
      <c r="F41" s="30"/>
      <c r="G41" s="27">
        <v>7.4999999999999997E-3</v>
      </c>
      <c r="I41" s="30" t="s">
        <v>15</v>
      </c>
      <c r="J41" s="30"/>
      <c r="K41" s="22">
        <v>0.01</v>
      </c>
      <c r="M41" s="30" t="s">
        <v>15</v>
      </c>
      <c r="N41" s="30"/>
      <c r="O41" s="27">
        <v>1.2500000000000001E-2</v>
      </c>
    </row>
    <row r="42" spans="1:15" x14ac:dyDescent="0.25">
      <c r="A42" s="28" t="s">
        <v>16</v>
      </c>
      <c r="B42" s="28"/>
      <c r="C42" s="15">
        <f>C41/12</f>
        <v>4.1666666666666669E-4</v>
      </c>
      <c r="E42" s="28" t="s">
        <v>16</v>
      </c>
      <c r="F42" s="28"/>
      <c r="G42" s="15">
        <f>G41/12</f>
        <v>6.2500000000000001E-4</v>
      </c>
      <c r="I42" s="28" t="s">
        <v>16</v>
      </c>
      <c r="J42" s="28"/>
      <c r="K42" s="15">
        <f>K41/12</f>
        <v>8.3333333333333339E-4</v>
      </c>
      <c r="M42" s="28" t="s">
        <v>16</v>
      </c>
      <c r="N42" s="28"/>
      <c r="O42" s="15">
        <f>O41/12</f>
        <v>1.0416666666666667E-3</v>
      </c>
    </row>
    <row r="43" spans="1:15" x14ac:dyDescent="0.25">
      <c r="A43" s="28" t="s">
        <v>5</v>
      </c>
      <c r="B43" s="28"/>
      <c r="C43" s="5">
        <f>(((1+C39*$C$6)^$C$3-((1+C42)^$C$3-1)-1)*(1-C40))</f>
        <v>5.3990820589908145E-2</v>
      </c>
      <c r="E43" s="28" t="s">
        <v>5</v>
      </c>
      <c r="F43" s="28"/>
      <c r="G43" s="5">
        <f>(((1+G39*$C$6)^$C$3-((1+G42)^$C$3-1)-1)*(1-G40))</f>
        <v>5.1979331970764701E-2</v>
      </c>
      <c r="I43" s="28" t="s">
        <v>5</v>
      </c>
      <c r="J43" s="28"/>
      <c r="K43" s="5">
        <f>(((1+K39*$C$6)^$C$3-((1+K42)^$C$3-1)-1)*(1-K40))</f>
        <v>4.9963231290255906E-2</v>
      </c>
      <c r="M43" s="28" t="s">
        <v>5</v>
      </c>
      <c r="N43" s="28"/>
      <c r="O43" s="5">
        <f>(((1+O39*$C$6)^$C$3-((1+O42)^$C$3-1)-1)*(1-O40))</f>
        <v>4.794250893691672E-2</v>
      </c>
    </row>
    <row r="44" spans="1:15" x14ac:dyDescent="0.25">
      <c r="A44" s="28" t="s">
        <v>6</v>
      </c>
      <c r="B44" s="28"/>
      <c r="C44" s="11">
        <f>C43*$C$4</f>
        <v>539.90820589908139</v>
      </c>
      <c r="E44" s="28" t="s">
        <v>6</v>
      </c>
      <c r="F44" s="28"/>
      <c r="G44" s="11">
        <f>G43*$C$4</f>
        <v>519.79331970764702</v>
      </c>
      <c r="I44" s="28" t="s">
        <v>6</v>
      </c>
      <c r="J44" s="28"/>
      <c r="K44" s="11">
        <f>K43*$C$4</f>
        <v>499.63231290255908</v>
      </c>
      <c r="M44" s="28" t="s">
        <v>6</v>
      </c>
      <c r="N44" s="28"/>
      <c r="O44" s="11">
        <f>O43*$C$4</f>
        <v>479.42508936916721</v>
      </c>
    </row>
    <row r="45" spans="1:15" x14ac:dyDescent="0.25">
      <c r="A45" s="28" t="s">
        <v>12</v>
      </c>
      <c r="B45" s="28"/>
      <c r="C45" s="7">
        <f>C44+$C$4</f>
        <v>10539.908205899081</v>
      </c>
      <c r="E45" s="28" t="s">
        <v>12</v>
      </c>
      <c r="F45" s="28"/>
      <c r="G45" s="7">
        <f>G44+$C$4</f>
        <v>10519.793319707647</v>
      </c>
      <c r="I45" s="28" t="s">
        <v>12</v>
      </c>
      <c r="J45" s="28"/>
      <c r="K45" s="7">
        <f>K44+$C$4</f>
        <v>10499.632312902559</v>
      </c>
      <c r="M45" s="28" t="s">
        <v>12</v>
      </c>
      <c r="N45" s="28"/>
      <c r="O45" s="7">
        <f>O44+$C$4</f>
        <v>10479.425089369168</v>
      </c>
    </row>
    <row r="47" spans="1:15" x14ac:dyDescent="0.25">
      <c r="A47" s="29" t="s">
        <v>13</v>
      </c>
      <c r="B47" s="29"/>
      <c r="C47" s="29"/>
      <c r="E47" s="29" t="s">
        <v>13</v>
      </c>
      <c r="F47" s="29"/>
      <c r="G47" s="29"/>
      <c r="I47" s="29" t="s">
        <v>13</v>
      </c>
      <c r="J47" s="29"/>
      <c r="K47" s="29"/>
      <c r="M47" s="29" t="s">
        <v>13</v>
      </c>
      <c r="N47" s="29"/>
      <c r="O47" s="29"/>
    </row>
    <row r="48" spans="1:15" x14ac:dyDescent="0.25">
      <c r="A48" s="18" t="s">
        <v>14</v>
      </c>
      <c r="B48" s="18"/>
      <c r="C48" s="21">
        <v>1</v>
      </c>
      <c r="E48" s="18" t="s">
        <v>14</v>
      </c>
      <c r="F48" s="18"/>
      <c r="G48" s="21">
        <v>1</v>
      </c>
      <c r="I48" s="18" t="s">
        <v>14</v>
      </c>
      <c r="J48" s="18"/>
      <c r="K48" s="21">
        <v>1</v>
      </c>
      <c r="M48" s="18" t="s">
        <v>14</v>
      </c>
      <c r="N48" s="18"/>
      <c r="O48" s="21">
        <v>1</v>
      </c>
    </row>
    <row r="49" spans="1:15" x14ac:dyDescent="0.25">
      <c r="A49" s="28" t="s">
        <v>7</v>
      </c>
      <c r="B49" s="28"/>
      <c r="C49" s="10">
        <f>IF($C$3&lt;=0,"Tempo de Investimento Inválido",IF($C$3&lt;=6,0.225,IF($C$3&lt;=12,0.2,IF($C$3&lt;=24,0.175,IF($C$3&gt;24,0.15,"")))))</f>
        <v>0.2</v>
      </c>
      <c r="E49" s="28" t="s">
        <v>7</v>
      </c>
      <c r="F49" s="28"/>
      <c r="G49" s="10">
        <f>IF($C$3&lt;=0,"Tempo de Investimento Inválido",IF($C$3&lt;=6,0.225,IF($C$3&lt;=12,0.2,IF($C$3&lt;=24,0.175,IF($C$3&gt;24,0.15,"")))))</f>
        <v>0.2</v>
      </c>
      <c r="I49" s="28" t="s">
        <v>7</v>
      </c>
      <c r="J49" s="28"/>
      <c r="K49" s="10">
        <f>IF($C$3&lt;=0,"Tempo de Investimento Inválido",IF($C$3&lt;=6,0.225,IF($C$3&lt;=12,0.2,IF($C$3&lt;=24,0.175,IF($C$3&gt;24,0.15,"")))))</f>
        <v>0.2</v>
      </c>
      <c r="M49" s="28" t="s">
        <v>7</v>
      </c>
      <c r="N49" s="28"/>
      <c r="O49" s="10">
        <f>IF($C$3&lt;=0,"Tempo de Investimento Inválido",IF($C$3&lt;=6,0.225,IF($C$3&lt;=12,0.2,IF($C$3&lt;=24,0.175,IF($C$3&gt;24,0.15,"")))))</f>
        <v>0.2</v>
      </c>
    </row>
    <row r="50" spans="1:15" x14ac:dyDescent="0.25">
      <c r="A50" s="30" t="s">
        <v>15</v>
      </c>
      <c r="B50" s="30"/>
      <c r="C50" s="22">
        <v>1.4999999999999999E-2</v>
      </c>
      <c r="E50" s="30" t="s">
        <v>15</v>
      </c>
      <c r="F50" s="30"/>
      <c r="G50" s="27">
        <v>1.7500000000000002E-2</v>
      </c>
      <c r="I50" s="30" t="s">
        <v>15</v>
      </c>
      <c r="J50" s="30"/>
      <c r="K50" s="22">
        <v>0.02</v>
      </c>
      <c r="M50" s="30" t="s">
        <v>15</v>
      </c>
      <c r="N50" s="30"/>
      <c r="O50" s="27">
        <v>2.2499999999999999E-2</v>
      </c>
    </row>
    <row r="51" spans="1:15" x14ac:dyDescent="0.25">
      <c r="A51" s="28" t="s">
        <v>16</v>
      </c>
      <c r="B51" s="28"/>
      <c r="C51" s="15">
        <f>C50/12</f>
        <v>1.25E-3</v>
      </c>
      <c r="E51" s="28" t="s">
        <v>16</v>
      </c>
      <c r="F51" s="28"/>
      <c r="G51" s="15">
        <f>G50/12</f>
        <v>1.4583333333333334E-3</v>
      </c>
      <c r="I51" s="28" t="s">
        <v>16</v>
      </c>
      <c r="J51" s="28"/>
      <c r="K51" s="15">
        <f>K50/12</f>
        <v>1.6666666666666668E-3</v>
      </c>
      <c r="M51" s="28" t="s">
        <v>16</v>
      </c>
      <c r="N51" s="28"/>
      <c r="O51" s="15">
        <f>O50/12</f>
        <v>1.8749999999999999E-3</v>
      </c>
    </row>
    <row r="52" spans="1:15" x14ac:dyDescent="0.25">
      <c r="A52" s="28" t="s">
        <v>5</v>
      </c>
      <c r="B52" s="28"/>
      <c r="C52" s="5">
        <f>(((1+C48*$C$6)^$C$3-((1+C51)^$C$3-1)-1)*(1-C49))</f>
        <v>4.5917155281267344E-2</v>
      </c>
      <c r="E52" s="28" t="s">
        <v>5</v>
      </c>
      <c r="F52" s="28"/>
      <c r="G52" s="5">
        <f>(((1+G48*$C$6)^$C$3-((1+G51)^$C$3-1)-1)*(1-G49))</f>
        <v>4.3887160675767416E-2</v>
      </c>
      <c r="I52" s="28" t="s">
        <v>5</v>
      </c>
      <c r="J52" s="28"/>
      <c r="K52" s="5">
        <f>(((1+K48*$C$6)^$C$3-((1+K51)^$C$3-1)-1)*(1-K49))</f>
        <v>4.1852515454798761E-2</v>
      </c>
      <c r="M52" s="28" t="s">
        <v>5</v>
      </c>
      <c r="N52" s="28"/>
      <c r="O52" s="5">
        <f>(((1+O48*$C$6)^$C$3-((1+O51)^$C$3-1)-1)*(1-O49))</f>
        <v>3.9813209934625254E-2</v>
      </c>
    </row>
    <row r="53" spans="1:15" x14ac:dyDescent="0.25">
      <c r="A53" s="28" t="s">
        <v>6</v>
      </c>
      <c r="B53" s="28"/>
      <c r="C53" s="11">
        <f>C52*$C$4</f>
        <v>459.17155281267344</v>
      </c>
      <c r="E53" s="28" t="s">
        <v>6</v>
      </c>
      <c r="F53" s="28"/>
      <c r="G53" s="11">
        <f>G52*$C$4</f>
        <v>438.87160675767416</v>
      </c>
      <c r="I53" s="28" t="s">
        <v>6</v>
      </c>
      <c r="J53" s="28"/>
      <c r="K53" s="11">
        <f>K52*$C$4</f>
        <v>418.5251545479876</v>
      </c>
      <c r="M53" s="28" t="s">
        <v>6</v>
      </c>
      <c r="N53" s="28"/>
      <c r="O53" s="11">
        <f>O52*$C$4</f>
        <v>398.13209934625252</v>
      </c>
    </row>
    <row r="54" spans="1:15" x14ac:dyDescent="0.25">
      <c r="A54" s="28" t="s">
        <v>12</v>
      </c>
      <c r="B54" s="28"/>
      <c r="C54" s="7">
        <f>C53+$C$4</f>
        <v>10459.171552812673</v>
      </c>
      <c r="E54" s="28" t="s">
        <v>12</v>
      </c>
      <c r="F54" s="28"/>
      <c r="G54" s="7">
        <f>G53+$C$4</f>
        <v>10438.871606757673</v>
      </c>
      <c r="I54" s="28" t="s">
        <v>12</v>
      </c>
      <c r="J54" s="28"/>
      <c r="K54" s="7">
        <f>K53+$C$4</f>
        <v>10418.525154547988</v>
      </c>
      <c r="M54" s="28" t="s">
        <v>12</v>
      </c>
      <c r="N54" s="28"/>
      <c r="O54" s="7">
        <f>O53+$C$4</f>
        <v>10398.132099346252</v>
      </c>
    </row>
    <row r="56" spans="1:15" x14ac:dyDescent="0.25">
      <c r="A56" s="29" t="s">
        <v>13</v>
      </c>
      <c r="B56" s="29"/>
      <c r="C56" s="29"/>
      <c r="E56" s="29" t="s">
        <v>13</v>
      </c>
      <c r="F56" s="29"/>
      <c r="G56" s="29"/>
      <c r="I56" s="29" t="s">
        <v>13</v>
      </c>
      <c r="J56" s="29"/>
      <c r="K56" s="29"/>
      <c r="M56" s="29" t="s">
        <v>13</v>
      </c>
      <c r="N56" s="29"/>
      <c r="O56" s="29"/>
    </row>
    <row r="57" spans="1:15" x14ac:dyDescent="0.25">
      <c r="A57" s="18" t="s">
        <v>14</v>
      </c>
      <c r="B57" s="18"/>
      <c r="C57" s="21">
        <v>1</v>
      </c>
      <c r="E57" s="18" t="s">
        <v>14</v>
      </c>
      <c r="F57" s="18"/>
      <c r="G57" s="21">
        <v>1</v>
      </c>
      <c r="I57" s="18" t="s">
        <v>14</v>
      </c>
      <c r="J57" s="18"/>
      <c r="K57" s="21">
        <v>1</v>
      </c>
      <c r="M57" s="18" t="s">
        <v>14</v>
      </c>
      <c r="N57" s="18"/>
      <c r="O57" s="21">
        <v>1</v>
      </c>
    </row>
    <row r="58" spans="1:15" x14ac:dyDescent="0.25">
      <c r="A58" s="28" t="s">
        <v>7</v>
      </c>
      <c r="B58" s="28"/>
      <c r="C58" s="10">
        <f>IF($C$3&lt;=0,"Tempo de Investimento Inválido",IF($C$3&lt;=6,0.225,IF($C$3&lt;=12,0.2,IF($C$3&lt;=24,0.175,IF($C$3&gt;24,0.15,"")))))</f>
        <v>0.2</v>
      </c>
      <c r="E58" s="28" t="s">
        <v>7</v>
      </c>
      <c r="F58" s="28"/>
      <c r="G58" s="10">
        <f>IF($C$3&lt;=0,"Tempo de Investimento Inválido",IF($C$3&lt;=6,0.225,IF($C$3&lt;=12,0.2,IF($C$3&lt;=24,0.175,IF($C$3&gt;24,0.15,"")))))</f>
        <v>0.2</v>
      </c>
      <c r="I58" s="28" t="s">
        <v>7</v>
      </c>
      <c r="J58" s="28"/>
      <c r="K58" s="10">
        <f>IF($C$3&lt;=0,"Tempo de Investimento Inválido",IF($C$3&lt;=6,0.225,IF($C$3&lt;=12,0.2,IF($C$3&lt;=24,0.175,IF($C$3&gt;24,0.15,"")))))</f>
        <v>0.2</v>
      </c>
      <c r="M58" s="28" t="s">
        <v>7</v>
      </c>
      <c r="N58" s="28"/>
      <c r="O58" s="10">
        <f>IF($C$3&lt;=0,"Tempo de Investimento Inválido",IF($C$3&lt;=6,0.225,IF($C$3&lt;=12,0.2,IF($C$3&lt;=24,0.175,IF($C$3&gt;24,0.15,"")))))</f>
        <v>0.2</v>
      </c>
    </row>
    <row r="59" spans="1:15" x14ac:dyDescent="0.25">
      <c r="A59" s="30" t="s">
        <v>15</v>
      </c>
      <c r="B59" s="30"/>
      <c r="C59" s="22">
        <v>2.5000000000000001E-2</v>
      </c>
      <c r="E59" s="30" t="s">
        <v>15</v>
      </c>
      <c r="F59" s="30"/>
      <c r="G59" s="27">
        <v>2.75E-2</v>
      </c>
      <c r="I59" s="30" t="s">
        <v>15</v>
      </c>
      <c r="J59" s="30"/>
      <c r="K59" s="22">
        <v>0.03</v>
      </c>
      <c r="M59" s="30" t="s">
        <v>15</v>
      </c>
      <c r="N59" s="30"/>
      <c r="O59" s="27">
        <v>3.2500000000000001E-2</v>
      </c>
    </row>
    <row r="60" spans="1:15" x14ac:dyDescent="0.25">
      <c r="A60" s="28" t="s">
        <v>16</v>
      </c>
      <c r="B60" s="28"/>
      <c r="C60" s="15">
        <f>C59/12</f>
        <v>2.0833333333333333E-3</v>
      </c>
      <c r="E60" s="28" t="s">
        <v>16</v>
      </c>
      <c r="F60" s="28"/>
      <c r="G60" s="15">
        <f>G59/12</f>
        <v>2.2916666666666667E-3</v>
      </c>
      <c r="I60" s="28" t="s">
        <v>16</v>
      </c>
      <c r="J60" s="28"/>
      <c r="K60" s="15">
        <f>K59/12</f>
        <v>2.5000000000000001E-3</v>
      </c>
      <c r="M60" s="28" t="s">
        <v>16</v>
      </c>
      <c r="N60" s="28"/>
      <c r="O60" s="15">
        <f>O59/12</f>
        <v>2.7083333333333334E-3</v>
      </c>
    </row>
    <row r="61" spans="1:15" x14ac:dyDescent="0.25">
      <c r="A61" s="28" t="s">
        <v>5</v>
      </c>
      <c r="B61" s="28"/>
      <c r="C61" s="5">
        <f>(((1+C57*$C$6)^$C$3-((1+C60)^$C$3-1)-1)*(1-C58))</f>
        <v>3.776923441336813E-2</v>
      </c>
      <c r="E61" s="28" t="s">
        <v>5</v>
      </c>
      <c r="F61" s="28"/>
      <c r="G61" s="5">
        <f>(((1+G57*$C$6)^$C$3-((1+G60)^$C$3-1)-1)*(1-G58))</f>
        <v>3.5720579170978442E-2</v>
      </c>
      <c r="I61" s="28" t="s">
        <v>5</v>
      </c>
      <c r="J61" s="28"/>
      <c r="K61" s="5">
        <f>(((1+K57*$C$6)^$C$3-((1+K60)^$C$3-1)-1)*(1-K58))</f>
        <v>3.3667234469194972E-2</v>
      </c>
      <c r="M61" s="28" t="s">
        <v>5</v>
      </c>
      <c r="N61" s="28"/>
      <c r="O61" s="5">
        <f>(((1+O57*$C$6)^$C$3-((1+O60)^$C$3-1)-1)*(1-O58))</f>
        <v>3.1609190551528422E-2</v>
      </c>
    </row>
    <row r="62" spans="1:15" x14ac:dyDescent="0.25">
      <c r="A62" s="28" t="s">
        <v>6</v>
      </c>
      <c r="B62" s="28"/>
      <c r="C62" s="11">
        <f>C61*$C$4</f>
        <v>377.69234413368127</v>
      </c>
      <c r="E62" s="28" t="s">
        <v>6</v>
      </c>
      <c r="F62" s="28"/>
      <c r="G62" s="11">
        <f>G61*$C$4</f>
        <v>357.20579170978442</v>
      </c>
      <c r="I62" s="28" t="s">
        <v>6</v>
      </c>
      <c r="J62" s="28"/>
      <c r="K62" s="11">
        <f>K61*$C$4</f>
        <v>336.67234469194972</v>
      </c>
      <c r="M62" s="28" t="s">
        <v>6</v>
      </c>
      <c r="N62" s="28"/>
      <c r="O62" s="11">
        <f>O61*$C$4</f>
        <v>316.09190551528422</v>
      </c>
    </row>
    <row r="63" spans="1:15" x14ac:dyDescent="0.25">
      <c r="A63" s="28" t="s">
        <v>12</v>
      </c>
      <c r="B63" s="28"/>
      <c r="C63" s="7">
        <f>C62+$C$4</f>
        <v>10377.692344133682</v>
      </c>
      <c r="E63" s="28" t="s">
        <v>12</v>
      </c>
      <c r="F63" s="28"/>
      <c r="G63" s="7">
        <f>G62+$C$4</f>
        <v>10357.205791709785</v>
      </c>
      <c r="I63" s="28" t="s">
        <v>12</v>
      </c>
      <c r="J63" s="28"/>
      <c r="K63" s="7">
        <f>K62+$C$4</f>
        <v>10336.67234469195</v>
      </c>
      <c r="M63" s="28" t="s">
        <v>12</v>
      </c>
      <c r="N63" s="28"/>
      <c r="O63" s="7">
        <f>O62+$C$4</f>
        <v>10316.091905515284</v>
      </c>
    </row>
    <row r="66" spans="1:1" x14ac:dyDescent="0.25">
      <c r="A66" t="s">
        <v>23</v>
      </c>
    </row>
  </sheetData>
  <mergeCells count="113">
    <mergeCell ref="A63:B63"/>
    <mergeCell ref="E63:F63"/>
    <mergeCell ref="I63:J63"/>
    <mergeCell ref="M63:N63"/>
    <mergeCell ref="A61:B61"/>
    <mergeCell ref="E61:F61"/>
    <mergeCell ref="I61:J61"/>
    <mergeCell ref="M61:N61"/>
    <mergeCell ref="A62:B62"/>
    <mergeCell ref="E62:F62"/>
    <mergeCell ref="I62:J62"/>
    <mergeCell ref="M62:N62"/>
    <mergeCell ref="A59:B59"/>
    <mergeCell ref="E59:F59"/>
    <mergeCell ref="I59:J59"/>
    <mergeCell ref="M59:N59"/>
    <mergeCell ref="A60:B60"/>
    <mergeCell ref="E60:F60"/>
    <mergeCell ref="I60:J60"/>
    <mergeCell ref="M60:N60"/>
    <mergeCell ref="A56:C56"/>
    <mergeCell ref="E56:G56"/>
    <mergeCell ref="I56:K56"/>
    <mergeCell ref="M56:O56"/>
    <mergeCell ref="A58:B58"/>
    <mergeCell ref="E58:F58"/>
    <mergeCell ref="I58:J58"/>
    <mergeCell ref="M58:N58"/>
    <mergeCell ref="A53:B53"/>
    <mergeCell ref="E53:F53"/>
    <mergeCell ref="I53:J53"/>
    <mergeCell ref="M53:N53"/>
    <mergeCell ref="A54:B54"/>
    <mergeCell ref="E54:F54"/>
    <mergeCell ref="I54:J54"/>
    <mergeCell ref="M54:N54"/>
    <mergeCell ref="A51:B51"/>
    <mergeCell ref="E51:F51"/>
    <mergeCell ref="I51:J51"/>
    <mergeCell ref="M51:N51"/>
    <mergeCell ref="A52:B52"/>
    <mergeCell ref="E52:F52"/>
    <mergeCell ref="I52:J52"/>
    <mergeCell ref="M52:N52"/>
    <mergeCell ref="A49:B49"/>
    <mergeCell ref="E49:F49"/>
    <mergeCell ref="I49:J49"/>
    <mergeCell ref="M49:N49"/>
    <mergeCell ref="A50:B50"/>
    <mergeCell ref="E50:F50"/>
    <mergeCell ref="I50:J50"/>
    <mergeCell ref="M50:N50"/>
    <mergeCell ref="A45:B45"/>
    <mergeCell ref="E45:F45"/>
    <mergeCell ref="I45:J45"/>
    <mergeCell ref="M45:N45"/>
    <mergeCell ref="A47:C47"/>
    <mergeCell ref="E47:G47"/>
    <mergeCell ref="I47:K47"/>
    <mergeCell ref="M47:O47"/>
    <mergeCell ref="A43:B43"/>
    <mergeCell ref="E43:F43"/>
    <mergeCell ref="I43:J43"/>
    <mergeCell ref="M43:N43"/>
    <mergeCell ref="A44:B44"/>
    <mergeCell ref="E44:F44"/>
    <mergeCell ref="I44:J44"/>
    <mergeCell ref="M44:N44"/>
    <mergeCell ref="A41:B41"/>
    <mergeCell ref="E41:F41"/>
    <mergeCell ref="I41:J41"/>
    <mergeCell ref="M41:N41"/>
    <mergeCell ref="A42:B42"/>
    <mergeCell ref="E42:F42"/>
    <mergeCell ref="I42:J42"/>
    <mergeCell ref="M42:N42"/>
    <mergeCell ref="E38:G38"/>
    <mergeCell ref="I38:K38"/>
    <mergeCell ref="M38:O38"/>
    <mergeCell ref="A40:B40"/>
    <mergeCell ref="E40:F40"/>
    <mergeCell ref="I40:J40"/>
    <mergeCell ref="M40:N40"/>
    <mergeCell ref="A32:B32"/>
    <mergeCell ref="A33:B33"/>
    <mergeCell ref="A34:B34"/>
    <mergeCell ref="A35:B35"/>
    <mergeCell ref="A36:B36"/>
    <mergeCell ref="A38:C38"/>
    <mergeCell ref="A25:B25"/>
    <mergeCell ref="A26:B26"/>
    <mergeCell ref="A27:B27"/>
    <mergeCell ref="A29:C29"/>
    <mergeCell ref="A30:B30"/>
    <mergeCell ref="A31:B31"/>
    <mergeCell ref="A17:B17"/>
    <mergeCell ref="A18:B18"/>
    <mergeCell ref="A19:B19"/>
    <mergeCell ref="A20:B20"/>
    <mergeCell ref="A22:C22"/>
    <mergeCell ref="A24:B24"/>
    <mergeCell ref="A10:B10"/>
    <mergeCell ref="A11:B11"/>
    <mergeCell ref="A12:B12"/>
    <mergeCell ref="A13:B13"/>
    <mergeCell ref="A15:C15"/>
    <mergeCell ref="A16:B16"/>
    <mergeCell ref="A3:B3"/>
    <mergeCell ref="A4:B4"/>
    <mergeCell ref="A5:B5"/>
    <mergeCell ref="A6:B6"/>
    <mergeCell ref="A8:C8"/>
    <mergeCell ref="A9:B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Comparativo de Rentabilidades 7</vt:lpstr>
      <vt:lpstr>Comparativo de Rentabilidad 725</vt:lpstr>
    </vt:vector>
  </TitlesOfParts>
  <Company>FGV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Bandeira</dc:creator>
  <cp:lastModifiedBy>scooby</cp:lastModifiedBy>
  <dcterms:created xsi:type="dcterms:W3CDTF">2012-04-18T22:49:31Z</dcterms:created>
  <dcterms:modified xsi:type="dcterms:W3CDTF">2012-11-29T00:08:30Z</dcterms:modified>
</cp:coreProperties>
</file>